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W:\eFacturation\Mapping\PDF update 2025\"/>
    </mc:Choice>
  </mc:AlternateContent>
  <xr:revisionPtr revIDLastSave="0" documentId="13_ncr:1_{D12650C2-111A-48ED-93C2-5254D4FFFBF1}" xr6:coauthVersionLast="47" xr6:coauthVersionMax="47" xr10:uidLastSave="{00000000-0000-0000-0000-000000000000}"/>
  <bookViews>
    <workbookView xWindow="-86520" yWindow="-210" windowWidth="29040" windowHeight="15840" xr2:uid="{B3587924-EFAE-4197-A72B-ED0F0BBA2E29}"/>
  </bookViews>
  <sheets>
    <sheet name="Language choice &amp; Intro" sheetId="6" r:id="rId1"/>
    <sheet name="Definition" sheetId="14" state="hidden" r:id="rId2"/>
    <sheet name="EN 16931" sheetId="7" r:id="rId3"/>
    <sheet name="EN16931-DB" sheetId="2" state="hidden" r:id="rId4"/>
    <sheet name="Peppol BIS Invoice" sheetId="10" r:id="rId5"/>
    <sheet name="Peppol BIS Credit note" sheetId="12" r:id="rId6"/>
    <sheet name="MyGuichet" sheetId="8" r:id="rId7"/>
    <sheet name="MyGuichet-DB" sheetId="1" state="hidden" r:id="rId8"/>
    <sheet name="PDF Invoice" sheetId="4" r:id="rId9"/>
    <sheet name="PDF Credit note" sheetId="13" r:id="rId10"/>
    <sheet name="UBL - UNCEFACT-CII" sheetId="15"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3" l="1"/>
  <c r="I13" i="13"/>
  <c r="I13" i="4"/>
  <c r="B13" i="4"/>
  <c r="I14" i="13"/>
  <c r="F18" i="15"/>
  <c r="G18"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F272" i="15"/>
  <c r="G272" i="15"/>
  <c r="F273" i="15"/>
  <c r="G273" i="15"/>
  <c r="G2" i="15"/>
  <c r="F2" i="15"/>
  <c r="A47" i="8"/>
  <c r="V84" i="13"/>
  <c r="T84" i="13"/>
  <c r="R84" i="13"/>
  <c r="P84" i="13"/>
  <c r="F84" i="13"/>
  <c r="B84" i="13"/>
  <c r="V83" i="13"/>
  <c r="T83" i="13"/>
  <c r="R83" i="13"/>
  <c r="P83" i="13"/>
  <c r="F83" i="13"/>
  <c r="B83" i="13"/>
  <c r="V79" i="13"/>
  <c r="V78" i="13"/>
  <c r="T78" i="13"/>
  <c r="R78" i="13"/>
  <c r="P78" i="13"/>
  <c r="N78" i="13"/>
  <c r="L78" i="13"/>
  <c r="J78" i="13"/>
  <c r="F78" i="13"/>
  <c r="D78" i="13"/>
  <c r="B78" i="13"/>
  <c r="T74" i="13"/>
  <c r="N74" i="13"/>
  <c r="L74" i="13"/>
  <c r="J74" i="13"/>
  <c r="F74" i="13"/>
  <c r="B74" i="13"/>
  <c r="V70" i="13"/>
  <c r="T70" i="13"/>
  <c r="R70" i="13"/>
  <c r="P70" i="13"/>
  <c r="N70" i="13"/>
  <c r="L70" i="13"/>
  <c r="E70" i="13"/>
  <c r="V69" i="13"/>
  <c r="T69" i="13"/>
  <c r="R69" i="13"/>
  <c r="P69" i="13"/>
  <c r="N69" i="13"/>
  <c r="L69" i="13"/>
  <c r="E69" i="13"/>
  <c r="O65" i="13"/>
  <c r="B65" i="13"/>
  <c r="R61" i="13"/>
  <c r="L61" i="13"/>
  <c r="B61" i="13"/>
  <c r="T57" i="13"/>
  <c r="L57" i="13"/>
  <c r="B57" i="13"/>
  <c r="N52" i="13"/>
  <c r="N51" i="13"/>
  <c r="F51" i="13"/>
  <c r="N50" i="13"/>
  <c r="F50" i="13"/>
  <c r="N49" i="13"/>
  <c r="F49" i="13"/>
  <c r="N46" i="13"/>
  <c r="F46" i="13"/>
  <c r="N45" i="13"/>
  <c r="F45" i="13"/>
  <c r="N42" i="13"/>
  <c r="F42" i="13"/>
  <c r="N41" i="13"/>
  <c r="F41" i="13"/>
  <c r="N40" i="13"/>
  <c r="F40" i="13"/>
  <c r="N39" i="13"/>
  <c r="F39" i="13"/>
  <c r="B36" i="13"/>
  <c r="I34" i="13"/>
  <c r="I33" i="13"/>
  <c r="B30" i="13"/>
  <c r="I28" i="13"/>
  <c r="I27" i="13"/>
  <c r="I26" i="13"/>
  <c r="I25" i="13"/>
  <c r="I24" i="13"/>
  <c r="I21" i="13"/>
  <c r="B21" i="13"/>
  <c r="I20" i="13"/>
  <c r="B20" i="13"/>
  <c r="I19" i="13"/>
  <c r="B19" i="13"/>
  <c r="B16" i="13"/>
  <c r="I15" i="13"/>
  <c r="B15" i="13"/>
  <c r="B14" i="13"/>
  <c r="I12" i="13"/>
  <c r="B12" i="13"/>
  <c r="I11" i="13"/>
  <c r="B11" i="13"/>
  <c r="I10" i="13"/>
  <c r="B10" i="13"/>
  <c r="I9" i="13"/>
  <c r="B9" i="13"/>
  <c r="I8" i="13"/>
  <c r="B8" i="13"/>
  <c r="K5" i="13"/>
  <c r="I5" i="13"/>
  <c r="V84" i="4"/>
  <c r="T84" i="4"/>
  <c r="R84" i="4"/>
  <c r="P84" i="4"/>
  <c r="F84" i="4"/>
  <c r="B84" i="4"/>
  <c r="V83" i="4"/>
  <c r="T83" i="4"/>
  <c r="R83" i="4"/>
  <c r="P83" i="4"/>
  <c r="F83" i="4"/>
  <c r="B83" i="4"/>
  <c r="V79" i="4"/>
  <c r="V78" i="4"/>
  <c r="T78" i="4"/>
  <c r="R78" i="4"/>
  <c r="P78" i="4"/>
  <c r="N78" i="4"/>
  <c r="L78" i="4"/>
  <c r="J78" i="4"/>
  <c r="F78" i="4"/>
  <c r="D78" i="4"/>
  <c r="B78" i="4"/>
  <c r="T74" i="4"/>
  <c r="N74" i="4"/>
  <c r="L74" i="4"/>
  <c r="J74" i="4"/>
  <c r="F74" i="4"/>
  <c r="B74" i="4"/>
  <c r="V70" i="4"/>
  <c r="T70" i="4"/>
  <c r="R70" i="4"/>
  <c r="P70" i="4"/>
  <c r="N70" i="4"/>
  <c r="L70" i="4"/>
  <c r="E70" i="4"/>
  <c r="V69" i="4"/>
  <c r="T69" i="4"/>
  <c r="R69" i="4"/>
  <c r="P69" i="4"/>
  <c r="N69" i="4"/>
  <c r="L69" i="4"/>
  <c r="E69" i="4"/>
  <c r="O65" i="4"/>
  <c r="B65" i="4"/>
  <c r="R61" i="4"/>
  <c r="L61" i="4"/>
  <c r="B61" i="4"/>
  <c r="T57" i="4"/>
  <c r="L57" i="4"/>
  <c r="B57" i="4"/>
  <c r="N52" i="4"/>
  <c r="N51" i="4"/>
  <c r="F51" i="4"/>
  <c r="N50" i="4"/>
  <c r="F50" i="4"/>
  <c r="N49" i="4"/>
  <c r="F49" i="4"/>
  <c r="N46" i="4"/>
  <c r="F46" i="4"/>
  <c r="N45" i="4"/>
  <c r="F45" i="4"/>
  <c r="N42" i="4"/>
  <c r="F42" i="4"/>
  <c r="N41" i="4"/>
  <c r="F41" i="4"/>
  <c r="N40" i="4"/>
  <c r="F40" i="4"/>
  <c r="N39" i="4"/>
  <c r="F39" i="4"/>
  <c r="B36" i="4"/>
  <c r="I34" i="4"/>
  <c r="I33" i="4"/>
  <c r="B30" i="4"/>
  <c r="I28" i="4"/>
  <c r="I27" i="4"/>
  <c r="I26" i="4"/>
  <c r="I25" i="4"/>
  <c r="I24" i="4"/>
  <c r="I21" i="4"/>
  <c r="B21" i="4"/>
  <c r="I20" i="4"/>
  <c r="B20" i="4"/>
  <c r="I19" i="4"/>
  <c r="B19" i="4"/>
  <c r="B16" i="4"/>
  <c r="I15" i="4"/>
  <c r="B15" i="4"/>
  <c r="I14" i="4"/>
  <c r="B14" i="4"/>
  <c r="I12" i="4"/>
  <c r="B12" i="4"/>
  <c r="I11" i="4"/>
  <c r="B11" i="4"/>
  <c r="I10" i="4"/>
  <c r="B10" i="4"/>
  <c r="I9" i="4"/>
  <c r="B9" i="4"/>
  <c r="I8" i="4"/>
  <c r="B8" i="4"/>
  <c r="J5" i="4"/>
  <c r="G5" i="4"/>
  <c r="A70" i="8"/>
  <c r="A69" i="8"/>
  <c r="A68" i="8"/>
  <c r="A67" i="8"/>
  <c r="A66" i="8"/>
  <c r="A65" i="8"/>
  <c r="A64" i="8"/>
  <c r="A63" i="8"/>
  <c r="A62" i="8"/>
  <c r="A61" i="8"/>
  <c r="A60" i="8"/>
  <c r="A59" i="8"/>
  <c r="A58" i="8"/>
  <c r="A57" i="8"/>
  <c r="A56" i="8"/>
  <c r="A55" i="8"/>
  <c r="A54" i="8"/>
  <c r="A53" i="8"/>
  <c r="A52" i="8"/>
  <c r="A51" i="8"/>
  <c r="A50" i="8"/>
  <c r="A49" i="8"/>
  <c r="A48"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 r="A3" i="8"/>
  <c r="A2" i="8"/>
  <c r="B277" i="12"/>
  <c r="A277" i="12"/>
  <c r="B276" i="12"/>
  <c r="A276" i="12"/>
  <c r="B275" i="12"/>
  <c r="A275" i="12"/>
  <c r="B274" i="12"/>
  <c r="A274" i="12"/>
  <c r="B273" i="12"/>
  <c r="A273" i="12"/>
  <c r="B272" i="12"/>
  <c r="A272" i="12"/>
  <c r="B271" i="12"/>
  <c r="A271" i="12"/>
  <c r="B270" i="12"/>
  <c r="A270" i="12"/>
  <c r="B269" i="12"/>
  <c r="A269" i="12"/>
  <c r="B268" i="12"/>
  <c r="A268" i="12"/>
  <c r="B267" i="12"/>
  <c r="A267" i="12"/>
  <c r="B266" i="12"/>
  <c r="A266" i="12"/>
  <c r="B265" i="12"/>
  <c r="A265" i="12"/>
  <c r="B264" i="12"/>
  <c r="A264" i="12"/>
  <c r="B263" i="12"/>
  <c r="A263" i="12"/>
  <c r="B262" i="12"/>
  <c r="A262" i="12"/>
  <c r="B261" i="12"/>
  <c r="A261" i="12"/>
  <c r="B260" i="12"/>
  <c r="A260" i="12"/>
  <c r="B259" i="12"/>
  <c r="A259" i="12"/>
  <c r="B258" i="12"/>
  <c r="A258" i="12"/>
  <c r="B257" i="12"/>
  <c r="A257" i="12"/>
  <c r="B256" i="12"/>
  <c r="A256" i="12"/>
  <c r="B255" i="12"/>
  <c r="A255" i="12"/>
  <c r="B254" i="12"/>
  <c r="A254" i="12"/>
  <c r="B253" i="12"/>
  <c r="A253" i="12"/>
  <c r="B252" i="12"/>
  <c r="A252" i="12"/>
  <c r="B251" i="12"/>
  <c r="A251" i="12"/>
  <c r="B250" i="12"/>
  <c r="A250" i="12"/>
  <c r="B249" i="12"/>
  <c r="A249" i="12"/>
  <c r="B248" i="12"/>
  <c r="A248" i="12"/>
  <c r="B247" i="12"/>
  <c r="A247" i="12"/>
  <c r="B246" i="12"/>
  <c r="A246" i="12"/>
  <c r="B245" i="12"/>
  <c r="A245" i="12"/>
  <c r="B244" i="12"/>
  <c r="A244" i="12"/>
  <c r="B243" i="12"/>
  <c r="A243" i="12"/>
  <c r="B242" i="12"/>
  <c r="A242" i="12"/>
  <c r="B241" i="12"/>
  <c r="A241" i="12"/>
  <c r="B240" i="12"/>
  <c r="A240" i="12"/>
  <c r="B239" i="12"/>
  <c r="A239" i="12"/>
  <c r="B238" i="12"/>
  <c r="A238" i="12"/>
  <c r="B237" i="12"/>
  <c r="A237" i="12"/>
  <c r="B236" i="12"/>
  <c r="A236" i="12"/>
  <c r="B235" i="12"/>
  <c r="A235" i="12"/>
  <c r="B234" i="12"/>
  <c r="A234" i="12"/>
  <c r="B233" i="12"/>
  <c r="A233" i="12"/>
  <c r="B232" i="12"/>
  <c r="A232" i="12"/>
  <c r="B231" i="12"/>
  <c r="A231" i="12"/>
  <c r="B230" i="12"/>
  <c r="A230" i="12"/>
  <c r="B229" i="12"/>
  <c r="A229" i="12"/>
  <c r="B228" i="12"/>
  <c r="A228" i="12"/>
  <c r="B227" i="12"/>
  <c r="A227" i="12"/>
  <c r="B226" i="12"/>
  <c r="A226" i="12"/>
  <c r="B225" i="12"/>
  <c r="A225" i="12"/>
  <c r="B224" i="12"/>
  <c r="A224" i="12"/>
  <c r="B223" i="12"/>
  <c r="A223" i="12"/>
  <c r="B222" i="12"/>
  <c r="A222" i="12"/>
  <c r="B221" i="12"/>
  <c r="A221" i="12"/>
  <c r="B220" i="12"/>
  <c r="A220" i="12"/>
  <c r="B219" i="12"/>
  <c r="A219" i="12"/>
  <c r="B218" i="12"/>
  <c r="A218" i="12"/>
  <c r="B217" i="12"/>
  <c r="A217" i="12"/>
  <c r="B216" i="12"/>
  <c r="A216" i="12"/>
  <c r="B215" i="12"/>
  <c r="A215" i="12"/>
  <c r="B214" i="12"/>
  <c r="A214" i="12"/>
  <c r="B213" i="12"/>
  <c r="A213" i="12"/>
  <c r="B212" i="12"/>
  <c r="A212" i="12"/>
  <c r="B211" i="12"/>
  <c r="A211" i="12"/>
  <c r="B210" i="12"/>
  <c r="A210" i="12"/>
  <c r="B209" i="12"/>
  <c r="A209" i="12"/>
  <c r="B208" i="12"/>
  <c r="A208" i="12"/>
  <c r="B207" i="12"/>
  <c r="A207" i="12"/>
  <c r="B206" i="12"/>
  <c r="A206" i="12"/>
  <c r="B205" i="12"/>
  <c r="A205" i="12"/>
  <c r="B204" i="12"/>
  <c r="A204" i="12"/>
  <c r="B203" i="12"/>
  <c r="A203" i="12"/>
  <c r="B202" i="12"/>
  <c r="A202" i="12"/>
  <c r="B201" i="12"/>
  <c r="A201" i="12"/>
  <c r="B200" i="12"/>
  <c r="A200" i="12"/>
  <c r="B199" i="12"/>
  <c r="A199" i="12"/>
  <c r="B198" i="12"/>
  <c r="A198" i="12"/>
  <c r="B197" i="12"/>
  <c r="A197" i="12"/>
  <c r="B196" i="12"/>
  <c r="A196" i="12"/>
  <c r="B195" i="12"/>
  <c r="A195" i="12"/>
  <c r="B194" i="12"/>
  <c r="A194" i="12"/>
  <c r="B193" i="12"/>
  <c r="A193" i="12"/>
  <c r="B192" i="12"/>
  <c r="A192" i="12"/>
  <c r="B191" i="12"/>
  <c r="A191" i="12"/>
  <c r="B190" i="12"/>
  <c r="A190" i="12"/>
  <c r="B189" i="12"/>
  <c r="A189" i="12"/>
  <c r="B188" i="12"/>
  <c r="A188" i="12"/>
  <c r="B187" i="12"/>
  <c r="A187" i="12"/>
  <c r="B186" i="12"/>
  <c r="A186" i="12"/>
  <c r="B185" i="12"/>
  <c r="A185" i="12"/>
  <c r="B184" i="12"/>
  <c r="A184" i="12"/>
  <c r="B183" i="12"/>
  <c r="A183" i="12"/>
  <c r="B182" i="12"/>
  <c r="A182" i="12"/>
  <c r="B181" i="12"/>
  <c r="A181" i="12"/>
  <c r="B180" i="12"/>
  <c r="A180" i="12"/>
  <c r="B179" i="12"/>
  <c r="A179" i="12"/>
  <c r="B178" i="12"/>
  <c r="A178" i="12"/>
  <c r="B177" i="12"/>
  <c r="A177" i="12"/>
  <c r="B176" i="12"/>
  <c r="A176" i="12"/>
  <c r="B175" i="12"/>
  <c r="A175" i="12"/>
  <c r="B174" i="12"/>
  <c r="A174" i="12"/>
  <c r="B173" i="12"/>
  <c r="A173" i="12"/>
  <c r="B172" i="12"/>
  <c r="A172" i="12"/>
  <c r="B171" i="12"/>
  <c r="A171" i="12"/>
  <c r="B170" i="12"/>
  <c r="A170" i="12"/>
  <c r="B169" i="12"/>
  <c r="A169" i="12"/>
  <c r="B168" i="12"/>
  <c r="A168" i="12"/>
  <c r="B167" i="12"/>
  <c r="A167" i="12"/>
  <c r="B166" i="12"/>
  <c r="A166" i="12"/>
  <c r="B165" i="12"/>
  <c r="A165" i="12"/>
  <c r="B164" i="12"/>
  <c r="A164" i="12"/>
  <c r="B163" i="12"/>
  <c r="A163" i="12"/>
  <c r="B162" i="12"/>
  <c r="A162" i="12"/>
  <c r="B161" i="12"/>
  <c r="A161" i="12"/>
  <c r="B160" i="12"/>
  <c r="A160" i="12"/>
  <c r="B159" i="12"/>
  <c r="A159" i="12"/>
  <c r="B158" i="12"/>
  <c r="A158" i="12"/>
  <c r="B157" i="12"/>
  <c r="A157" i="12"/>
  <c r="B156" i="12"/>
  <c r="A156" i="12"/>
  <c r="B155" i="12"/>
  <c r="A155" i="12"/>
  <c r="B154" i="12"/>
  <c r="A154" i="12"/>
  <c r="B153" i="12"/>
  <c r="A153" i="12"/>
  <c r="B152" i="12"/>
  <c r="A152" i="12"/>
  <c r="B151" i="12"/>
  <c r="A151" i="12"/>
  <c r="B150" i="12"/>
  <c r="A150" i="12"/>
  <c r="B149" i="12"/>
  <c r="A149" i="12"/>
  <c r="B148" i="12"/>
  <c r="A148" i="12"/>
  <c r="B147" i="12"/>
  <c r="A147" i="12"/>
  <c r="B146" i="12"/>
  <c r="A146" i="12"/>
  <c r="B145" i="12"/>
  <c r="A145" i="12"/>
  <c r="B144" i="12"/>
  <c r="A144" i="12"/>
  <c r="B143" i="12"/>
  <c r="A143" i="12"/>
  <c r="B142" i="12"/>
  <c r="A142" i="12"/>
  <c r="B141" i="12"/>
  <c r="A141" i="12"/>
  <c r="B140" i="12"/>
  <c r="A140" i="12"/>
  <c r="B139" i="12"/>
  <c r="A139" i="12"/>
  <c r="B138" i="12"/>
  <c r="A138" i="12"/>
  <c r="B137" i="12"/>
  <c r="A137" i="12"/>
  <c r="B136" i="12"/>
  <c r="A136" i="12"/>
  <c r="B135" i="12"/>
  <c r="A135" i="12"/>
  <c r="B134" i="12"/>
  <c r="A134" i="12"/>
  <c r="B133" i="12"/>
  <c r="A133" i="12"/>
  <c r="B132" i="12"/>
  <c r="A132" i="12"/>
  <c r="B131" i="12"/>
  <c r="A131" i="12"/>
  <c r="B130" i="12"/>
  <c r="A130" i="12"/>
  <c r="B129" i="12"/>
  <c r="A129" i="12"/>
  <c r="B128" i="12"/>
  <c r="A128" i="12"/>
  <c r="B127" i="12"/>
  <c r="A127" i="12"/>
  <c r="B126" i="12"/>
  <c r="A126" i="12"/>
  <c r="B125" i="12"/>
  <c r="A125" i="12"/>
  <c r="B124" i="12"/>
  <c r="A124" i="12"/>
  <c r="B123" i="12"/>
  <c r="A123" i="12"/>
  <c r="B122" i="12"/>
  <c r="A122" i="12"/>
  <c r="B121" i="12"/>
  <c r="A121" i="12"/>
  <c r="B120" i="12"/>
  <c r="A120" i="12"/>
  <c r="B119" i="12"/>
  <c r="A119" i="12"/>
  <c r="B118" i="12"/>
  <c r="A118" i="12"/>
  <c r="B117" i="12"/>
  <c r="A117" i="12"/>
  <c r="B116" i="12"/>
  <c r="A116" i="12"/>
  <c r="B115" i="12"/>
  <c r="A115" i="12"/>
  <c r="B114" i="12"/>
  <c r="A114" i="12"/>
  <c r="B113" i="12"/>
  <c r="A113" i="12"/>
  <c r="B112" i="12"/>
  <c r="A112" i="12"/>
  <c r="B111" i="12"/>
  <c r="A111" i="12"/>
  <c r="B110" i="12"/>
  <c r="A110" i="12"/>
  <c r="B109" i="12"/>
  <c r="A109" i="12"/>
  <c r="B108" i="12"/>
  <c r="A108" i="12"/>
  <c r="B107" i="12"/>
  <c r="A107" i="12"/>
  <c r="B106" i="12"/>
  <c r="A106" i="12"/>
  <c r="B105" i="12"/>
  <c r="A105" i="12"/>
  <c r="B104" i="12"/>
  <c r="A104" i="12"/>
  <c r="B103" i="12"/>
  <c r="A103" i="12"/>
  <c r="B102" i="12"/>
  <c r="A102" i="12"/>
  <c r="B101" i="12"/>
  <c r="A101" i="12"/>
  <c r="B100" i="12"/>
  <c r="A100" i="12"/>
  <c r="B99" i="12"/>
  <c r="A99" i="12"/>
  <c r="B98" i="12"/>
  <c r="A98" i="12"/>
  <c r="B97" i="12"/>
  <c r="A97" i="12"/>
  <c r="B96" i="12"/>
  <c r="A96" i="12"/>
  <c r="B95" i="12"/>
  <c r="A95" i="12"/>
  <c r="B94" i="12"/>
  <c r="A94" i="12"/>
  <c r="B93" i="12"/>
  <c r="A93" i="12"/>
  <c r="B92" i="12"/>
  <c r="A92" i="12"/>
  <c r="B91" i="12"/>
  <c r="A91" i="12"/>
  <c r="B90" i="12"/>
  <c r="A90" i="12"/>
  <c r="B89" i="12"/>
  <c r="A89" i="12"/>
  <c r="B88" i="12"/>
  <c r="A88" i="12"/>
  <c r="B87" i="12"/>
  <c r="A87" i="12"/>
  <c r="B86" i="12"/>
  <c r="A86" i="12"/>
  <c r="B85" i="12"/>
  <c r="A85" i="12"/>
  <c r="B84" i="12"/>
  <c r="A84" i="12"/>
  <c r="B83" i="12"/>
  <c r="A83" i="12"/>
  <c r="B82" i="12"/>
  <c r="A82" i="12"/>
  <c r="B81" i="12"/>
  <c r="A81" i="12"/>
  <c r="B80" i="12"/>
  <c r="A80" i="12"/>
  <c r="B79" i="12"/>
  <c r="A79" i="12"/>
  <c r="B78" i="12"/>
  <c r="A78" i="12"/>
  <c r="B77" i="12"/>
  <c r="A77" i="12"/>
  <c r="B76" i="12"/>
  <c r="A76" i="12"/>
  <c r="B75" i="12"/>
  <c r="A75" i="12"/>
  <c r="B74" i="12"/>
  <c r="A74" i="12"/>
  <c r="B73" i="12"/>
  <c r="A73" i="12"/>
  <c r="B72" i="12"/>
  <c r="A72" i="12"/>
  <c r="B71" i="12"/>
  <c r="A71" i="12"/>
  <c r="B70" i="12"/>
  <c r="A70" i="12"/>
  <c r="B69" i="12"/>
  <c r="A69" i="12"/>
  <c r="B68" i="12"/>
  <c r="A68" i="12"/>
  <c r="B67" i="12"/>
  <c r="A67" i="12"/>
  <c r="B66" i="12"/>
  <c r="A66" i="12"/>
  <c r="B65" i="12"/>
  <c r="A65" i="12"/>
  <c r="B64" i="12"/>
  <c r="A64" i="12"/>
  <c r="B63" i="12"/>
  <c r="A63" i="12"/>
  <c r="B62" i="12"/>
  <c r="A62" i="12"/>
  <c r="B61" i="12"/>
  <c r="A61" i="12"/>
  <c r="B60" i="12"/>
  <c r="A60" i="12"/>
  <c r="B59" i="12"/>
  <c r="A59" i="12"/>
  <c r="B58" i="12"/>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B39" i="12"/>
  <c r="A39" i="12"/>
  <c r="B38" i="12"/>
  <c r="A38" i="12"/>
  <c r="B37" i="12"/>
  <c r="A37" i="12"/>
  <c r="B36" i="12"/>
  <c r="A36" i="12"/>
  <c r="B35" i="12"/>
  <c r="A35" i="12"/>
  <c r="B34" i="12"/>
  <c r="A34" i="12"/>
  <c r="B33" i="12"/>
  <c r="A33" i="12"/>
  <c r="B32" i="12"/>
  <c r="A32" i="12"/>
  <c r="B31" i="12"/>
  <c r="A31" i="12"/>
  <c r="B30" i="12"/>
  <c r="A30" i="12"/>
  <c r="B29" i="12"/>
  <c r="A29" i="12"/>
  <c r="B28" i="12"/>
  <c r="A28" i="12"/>
  <c r="B27" i="12"/>
  <c r="A27" i="12"/>
  <c r="B26" i="12"/>
  <c r="A26" i="12"/>
  <c r="B25" i="12"/>
  <c r="A25" i="12"/>
  <c r="B24" i="12"/>
  <c r="A24" i="12"/>
  <c r="B23" i="12"/>
  <c r="A23" i="12"/>
  <c r="B22" i="12"/>
  <c r="A22" i="12"/>
  <c r="B21" i="12"/>
  <c r="A21" i="12"/>
  <c r="B20" i="12"/>
  <c r="A20" i="12"/>
  <c r="B19" i="12"/>
  <c r="A19" i="12"/>
  <c r="B18" i="12"/>
  <c r="A18" i="12"/>
  <c r="B17" i="12"/>
  <c r="A17" i="12"/>
  <c r="B16" i="12"/>
  <c r="A16" i="12"/>
  <c r="B15" i="12"/>
  <c r="A15" i="12"/>
  <c r="B14" i="12"/>
  <c r="A14" i="12"/>
  <c r="B13" i="12"/>
  <c r="A13" i="12"/>
  <c r="B12" i="12"/>
  <c r="A12" i="12"/>
  <c r="B11" i="12"/>
  <c r="A11" i="12"/>
  <c r="B10" i="12"/>
  <c r="A10" i="12"/>
  <c r="B9" i="12"/>
  <c r="A9" i="12"/>
  <c r="B8" i="12"/>
  <c r="A8" i="12"/>
  <c r="B7" i="12"/>
  <c r="A7" i="12"/>
  <c r="B6" i="12"/>
  <c r="A6" i="12"/>
  <c r="B5" i="12"/>
  <c r="A5" i="12"/>
  <c r="B4" i="12"/>
  <c r="A4" i="12"/>
  <c r="B3" i="12"/>
  <c r="A3" i="12"/>
  <c r="B2" i="12"/>
  <c r="A2" i="12"/>
  <c r="B279" i="10"/>
  <c r="A279" i="10"/>
  <c r="B278" i="10"/>
  <c r="A278" i="10"/>
  <c r="B277" i="10"/>
  <c r="A277" i="10"/>
  <c r="B276" i="10"/>
  <c r="A276" i="10"/>
  <c r="B275" i="10"/>
  <c r="A275" i="10"/>
  <c r="B274" i="10"/>
  <c r="A274" i="10"/>
  <c r="B273" i="10"/>
  <c r="A273" i="10"/>
  <c r="B272" i="10"/>
  <c r="A272" i="10"/>
  <c r="B271" i="10"/>
  <c r="A271" i="10"/>
  <c r="B270" i="10"/>
  <c r="A270" i="10"/>
  <c r="B269" i="10"/>
  <c r="A269" i="10"/>
  <c r="B268" i="10"/>
  <c r="A268" i="10"/>
  <c r="B267" i="10"/>
  <c r="A267" i="10"/>
  <c r="B266" i="10"/>
  <c r="A266" i="10"/>
  <c r="B265" i="10"/>
  <c r="A265" i="10"/>
  <c r="B264" i="10"/>
  <c r="A264" i="10"/>
  <c r="B263" i="10"/>
  <c r="A263" i="10"/>
  <c r="B262" i="10"/>
  <c r="A262" i="10"/>
  <c r="B261" i="10"/>
  <c r="A261" i="10"/>
  <c r="B260" i="10"/>
  <c r="A260" i="10"/>
  <c r="B259" i="10"/>
  <c r="A259" i="10"/>
  <c r="B258" i="10"/>
  <c r="A258" i="10"/>
  <c r="B257" i="10"/>
  <c r="A257" i="10"/>
  <c r="B256" i="10"/>
  <c r="A256" i="10"/>
  <c r="B255" i="10"/>
  <c r="A255" i="10"/>
  <c r="B254" i="10"/>
  <c r="A254" i="10"/>
  <c r="B253" i="10"/>
  <c r="A253" i="10"/>
  <c r="B252" i="10"/>
  <c r="A252" i="10"/>
  <c r="B251" i="10"/>
  <c r="A251" i="10"/>
  <c r="B250" i="10"/>
  <c r="A250" i="10"/>
  <c r="B249" i="10"/>
  <c r="A249" i="10"/>
  <c r="B248" i="10"/>
  <c r="A248" i="10"/>
  <c r="B247" i="10"/>
  <c r="A247" i="10"/>
  <c r="B246" i="10"/>
  <c r="A246" i="10"/>
  <c r="B245" i="10"/>
  <c r="A245" i="10"/>
  <c r="B244" i="10"/>
  <c r="A244" i="10"/>
  <c r="B243" i="10"/>
  <c r="A243" i="10"/>
  <c r="B242" i="10"/>
  <c r="A242" i="10"/>
  <c r="B241" i="10"/>
  <c r="A241" i="10"/>
  <c r="B240" i="10"/>
  <c r="A240" i="10"/>
  <c r="B239" i="10"/>
  <c r="A239" i="10"/>
  <c r="B238" i="10"/>
  <c r="A238" i="10"/>
  <c r="B237" i="10"/>
  <c r="A237" i="10"/>
  <c r="B236" i="10"/>
  <c r="A236" i="10"/>
  <c r="B235" i="10"/>
  <c r="A235" i="10"/>
  <c r="B234" i="10"/>
  <c r="A234" i="10"/>
  <c r="B233" i="10"/>
  <c r="A233" i="10"/>
  <c r="B232" i="10"/>
  <c r="A232" i="10"/>
  <c r="B231" i="10"/>
  <c r="A231" i="10"/>
  <c r="B230" i="10"/>
  <c r="A230" i="10"/>
  <c r="B229" i="10"/>
  <c r="A229" i="10"/>
  <c r="B228" i="10"/>
  <c r="A228" i="10"/>
  <c r="B227" i="10"/>
  <c r="A227" i="10"/>
  <c r="B226" i="10"/>
  <c r="A226" i="10"/>
  <c r="B225" i="10"/>
  <c r="A225" i="10"/>
  <c r="B224" i="10"/>
  <c r="A224" i="10"/>
  <c r="B223" i="10"/>
  <c r="A223" i="10"/>
  <c r="B222" i="10"/>
  <c r="A222" i="10"/>
  <c r="B221" i="10"/>
  <c r="A221" i="10"/>
  <c r="B220" i="10"/>
  <c r="A220" i="10"/>
  <c r="B219" i="10"/>
  <c r="A219" i="10"/>
  <c r="B218" i="10"/>
  <c r="A218" i="10"/>
  <c r="B217" i="10"/>
  <c r="A217" i="10"/>
  <c r="B216" i="10"/>
  <c r="A216" i="10"/>
  <c r="B215" i="10"/>
  <c r="A215" i="10"/>
  <c r="B214" i="10"/>
  <c r="A214" i="10"/>
  <c r="B213" i="10"/>
  <c r="A213" i="10"/>
  <c r="B212" i="10"/>
  <c r="A212" i="10"/>
  <c r="B211" i="10"/>
  <c r="A211" i="10"/>
  <c r="B210" i="10"/>
  <c r="A210" i="10"/>
  <c r="B209" i="10"/>
  <c r="A209" i="10"/>
  <c r="B208" i="10"/>
  <c r="A208" i="10"/>
  <c r="B207" i="10"/>
  <c r="A207" i="10"/>
  <c r="B206" i="10"/>
  <c r="A206" i="10"/>
  <c r="B205" i="10"/>
  <c r="A205" i="10"/>
  <c r="B204" i="10"/>
  <c r="A204" i="10"/>
  <c r="B203" i="10"/>
  <c r="A203" i="10"/>
  <c r="B202" i="10"/>
  <c r="A202" i="10"/>
  <c r="B201" i="10"/>
  <c r="A201" i="10"/>
  <c r="B200" i="10"/>
  <c r="A200" i="10"/>
  <c r="B199" i="10"/>
  <c r="A199" i="10"/>
  <c r="B198" i="10"/>
  <c r="A198" i="10"/>
  <c r="B197" i="10"/>
  <c r="A197" i="10"/>
  <c r="B196" i="10"/>
  <c r="A196" i="10"/>
  <c r="B195" i="10"/>
  <c r="A195" i="10"/>
  <c r="B194" i="10"/>
  <c r="A194" i="10"/>
  <c r="B193" i="10"/>
  <c r="A193" i="10"/>
  <c r="B192" i="10"/>
  <c r="A192" i="10"/>
  <c r="B191" i="10"/>
  <c r="A191" i="10"/>
  <c r="B190" i="10"/>
  <c r="A190" i="10"/>
  <c r="B189" i="10"/>
  <c r="A189" i="10"/>
  <c r="B188" i="10"/>
  <c r="A188" i="10"/>
  <c r="B187" i="10"/>
  <c r="A187" i="10"/>
  <c r="B186" i="10"/>
  <c r="A186" i="10"/>
  <c r="B185" i="10"/>
  <c r="A185" i="10"/>
  <c r="B184" i="10"/>
  <c r="A184" i="10"/>
  <c r="B183" i="10"/>
  <c r="A183" i="10"/>
  <c r="B182" i="10"/>
  <c r="A182" i="10"/>
  <c r="B181" i="10"/>
  <c r="A181" i="10"/>
  <c r="B180" i="10"/>
  <c r="A180" i="10"/>
  <c r="B179" i="10"/>
  <c r="A179" i="10"/>
  <c r="B178" i="10"/>
  <c r="A178" i="10"/>
  <c r="B177" i="10"/>
  <c r="A177" i="10"/>
  <c r="B176" i="10"/>
  <c r="A176" i="10"/>
  <c r="B175" i="10"/>
  <c r="A175" i="10"/>
  <c r="B174" i="10"/>
  <c r="A174" i="10"/>
  <c r="B173" i="10"/>
  <c r="A173" i="10"/>
  <c r="B172" i="10"/>
  <c r="A172" i="10"/>
  <c r="B171" i="10"/>
  <c r="A171" i="10"/>
  <c r="B170" i="10"/>
  <c r="A170" i="10"/>
  <c r="B169" i="10"/>
  <c r="A169" i="10"/>
  <c r="B168" i="10"/>
  <c r="A168" i="10"/>
  <c r="B167" i="10"/>
  <c r="A167" i="10"/>
  <c r="B166" i="10"/>
  <c r="A166" i="10"/>
  <c r="B165" i="10"/>
  <c r="A165" i="10"/>
  <c r="B164" i="10"/>
  <c r="A164" i="10"/>
  <c r="B163" i="10"/>
  <c r="A163" i="10"/>
  <c r="B162" i="10"/>
  <c r="A162" i="10"/>
  <c r="B161" i="10"/>
  <c r="A161" i="10"/>
  <c r="B160" i="10"/>
  <c r="A160" i="10"/>
  <c r="B159" i="10"/>
  <c r="A159" i="10"/>
  <c r="B158" i="10"/>
  <c r="A158" i="10"/>
  <c r="B157" i="10"/>
  <c r="A157" i="10"/>
  <c r="B156" i="10"/>
  <c r="A156" i="10"/>
  <c r="B155" i="10"/>
  <c r="A155" i="10"/>
  <c r="B154" i="10"/>
  <c r="A154" i="10"/>
  <c r="B153" i="10"/>
  <c r="A153" i="10"/>
  <c r="B152" i="10"/>
  <c r="A152" i="10"/>
  <c r="B151" i="10"/>
  <c r="A151" i="10"/>
  <c r="B150" i="10"/>
  <c r="A150" i="10"/>
  <c r="B149" i="10"/>
  <c r="A149" i="10"/>
  <c r="B148" i="10"/>
  <c r="A148" i="10"/>
  <c r="B147" i="10"/>
  <c r="A147" i="10"/>
  <c r="B146" i="10"/>
  <c r="A146" i="10"/>
  <c r="B145" i="10"/>
  <c r="A145" i="10"/>
  <c r="B144" i="10"/>
  <c r="A144" i="10"/>
  <c r="B143" i="10"/>
  <c r="A143" i="10"/>
  <c r="B142" i="10"/>
  <c r="A142" i="10"/>
  <c r="B141" i="10"/>
  <c r="A141" i="10"/>
  <c r="B140" i="10"/>
  <c r="A140" i="10"/>
  <c r="B139" i="10"/>
  <c r="A139" i="10"/>
  <c r="B138" i="10"/>
  <c r="A138" i="10"/>
  <c r="B137" i="10"/>
  <c r="A137" i="10"/>
  <c r="B136" i="10"/>
  <c r="A136" i="10"/>
  <c r="B135" i="10"/>
  <c r="A135" i="10"/>
  <c r="B134" i="10"/>
  <c r="A134" i="10"/>
  <c r="B133" i="10"/>
  <c r="A133" i="10"/>
  <c r="B132" i="10"/>
  <c r="A132" i="10"/>
  <c r="B131" i="10"/>
  <c r="A131" i="10"/>
  <c r="B130" i="10"/>
  <c r="A130" i="10"/>
  <c r="B129" i="10"/>
  <c r="A129" i="10"/>
  <c r="B128" i="10"/>
  <c r="A128" i="10"/>
  <c r="B127" i="10"/>
  <c r="A127" i="10"/>
  <c r="B126" i="10"/>
  <c r="A126" i="10"/>
  <c r="B125" i="10"/>
  <c r="A125" i="10"/>
  <c r="B124" i="10"/>
  <c r="A124" i="10"/>
  <c r="B123" i="10"/>
  <c r="A123" i="10"/>
  <c r="B122" i="10"/>
  <c r="A122" i="10"/>
  <c r="B121" i="10"/>
  <c r="A121" i="10"/>
  <c r="B120" i="10"/>
  <c r="A120" i="10"/>
  <c r="B119" i="10"/>
  <c r="A119" i="10"/>
  <c r="B118" i="10"/>
  <c r="A118" i="10"/>
  <c r="B117" i="10"/>
  <c r="A117" i="10"/>
  <c r="B116" i="10"/>
  <c r="A116" i="10"/>
  <c r="B115" i="10"/>
  <c r="A115" i="10"/>
  <c r="B114" i="10"/>
  <c r="A114" i="10"/>
  <c r="B113" i="10"/>
  <c r="A113" i="10"/>
  <c r="B112" i="10"/>
  <c r="A112" i="10"/>
  <c r="B111" i="10"/>
  <c r="A111" i="10"/>
  <c r="B110" i="10"/>
  <c r="A110" i="10"/>
  <c r="B109" i="10"/>
  <c r="A109" i="10"/>
  <c r="B108" i="10"/>
  <c r="A108" i="10"/>
  <c r="B107" i="10"/>
  <c r="A107" i="10"/>
  <c r="B106" i="10"/>
  <c r="A106" i="10"/>
  <c r="B105" i="10"/>
  <c r="A105" i="10"/>
  <c r="B104" i="10"/>
  <c r="A104" i="10"/>
  <c r="B103" i="10"/>
  <c r="A103" i="10"/>
  <c r="B102" i="10"/>
  <c r="A102" i="10"/>
  <c r="B101" i="10"/>
  <c r="A101" i="10"/>
  <c r="B100" i="10"/>
  <c r="A100" i="10"/>
  <c r="B99" i="10"/>
  <c r="A99" i="10"/>
  <c r="B98" i="10"/>
  <c r="A98" i="10"/>
  <c r="B97" i="10"/>
  <c r="A97" i="10"/>
  <c r="B96" i="10"/>
  <c r="A96" i="10"/>
  <c r="B95" i="10"/>
  <c r="A95" i="10"/>
  <c r="B94" i="10"/>
  <c r="A94" i="10"/>
  <c r="B93" i="10"/>
  <c r="A93" i="10"/>
  <c r="B92" i="10"/>
  <c r="A92" i="10"/>
  <c r="B91" i="10"/>
  <c r="A91" i="10"/>
  <c r="B90" i="10"/>
  <c r="A90" i="10"/>
  <c r="B89" i="10"/>
  <c r="A89" i="10"/>
  <c r="B88" i="10"/>
  <c r="A88" i="10"/>
  <c r="B87" i="10"/>
  <c r="A87" i="10"/>
  <c r="B86" i="10"/>
  <c r="A86" i="10"/>
  <c r="B85" i="10"/>
  <c r="A85" i="10"/>
  <c r="B84" i="10"/>
  <c r="A84" i="10"/>
  <c r="B83" i="10"/>
  <c r="A83" i="10"/>
  <c r="B82" i="10"/>
  <c r="A82" i="10"/>
  <c r="B81" i="10"/>
  <c r="A81" i="10"/>
  <c r="B80" i="10"/>
  <c r="A80" i="10"/>
  <c r="B79" i="10"/>
  <c r="A79" i="10"/>
  <c r="B78" i="10"/>
  <c r="A78" i="10"/>
  <c r="B77" i="10"/>
  <c r="A77" i="10"/>
  <c r="B76" i="10"/>
  <c r="A76" i="10"/>
  <c r="B75" i="10"/>
  <c r="A75" i="10"/>
  <c r="B74" i="10"/>
  <c r="A74" i="10"/>
  <c r="B73" i="10"/>
  <c r="A73" i="10"/>
  <c r="B72" i="10"/>
  <c r="A72" i="10"/>
  <c r="B71" i="10"/>
  <c r="A71" i="10"/>
  <c r="B70" i="10"/>
  <c r="A70" i="10"/>
  <c r="B69" i="10"/>
  <c r="A69" i="10"/>
  <c r="B68" i="10"/>
  <c r="A68" i="10"/>
  <c r="B67" i="10"/>
  <c r="A67" i="10"/>
  <c r="B66" i="10"/>
  <c r="A66" i="10"/>
  <c r="B65" i="10"/>
  <c r="A65" i="10"/>
  <c r="B64" i="10"/>
  <c r="A64" i="10"/>
  <c r="B63" i="10"/>
  <c r="A63" i="10"/>
  <c r="B62" i="10"/>
  <c r="A62" i="10"/>
  <c r="B61" i="10"/>
  <c r="A61" i="10"/>
  <c r="B60" i="10"/>
  <c r="A60" i="10"/>
  <c r="B59" i="10"/>
  <c r="A59" i="10"/>
  <c r="B58" i="10"/>
  <c r="A58" i="10"/>
  <c r="B57" i="10"/>
  <c r="A57" i="10"/>
  <c r="B56" i="10"/>
  <c r="A56" i="10"/>
  <c r="B55" i="10"/>
  <c r="A55" i="10"/>
  <c r="B54" i="10"/>
  <c r="A54" i="10"/>
  <c r="B53" i="10"/>
  <c r="A53" i="10"/>
  <c r="B52" i="10"/>
  <c r="A52" i="10"/>
  <c r="B51" i="10"/>
  <c r="A51" i="10"/>
  <c r="B50" i="10"/>
  <c r="A50" i="10"/>
  <c r="B49" i="10"/>
  <c r="A49" i="10"/>
  <c r="B48" i="10"/>
  <c r="A48" i="10"/>
  <c r="B47" i="10"/>
  <c r="A47" i="10"/>
  <c r="B46" i="10"/>
  <c r="A46" i="10"/>
  <c r="B45" i="10"/>
  <c r="A45" i="10"/>
  <c r="B44" i="10"/>
  <c r="A44" i="10"/>
  <c r="B43" i="10"/>
  <c r="A43" i="10"/>
  <c r="B42" i="10"/>
  <c r="A42" i="10"/>
  <c r="B41" i="10"/>
  <c r="A41" i="10"/>
  <c r="B40" i="10"/>
  <c r="A40" i="10"/>
  <c r="B39" i="10"/>
  <c r="A39" i="10"/>
  <c r="B38" i="10"/>
  <c r="A38" i="10"/>
  <c r="B37" i="10"/>
  <c r="A37" i="10"/>
  <c r="B36" i="10"/>
  <c r="A36" i="10"/>
  <c r="B35" i="10"/>
  <c r="A35" i="10"/>
  <c r="B34" i="10"/>
  <c r="A34" i="10"/>
  <c r="B33" i="10"/>
  <c r="A33" i="10"/>
  <c r="B32" i="10"/>
  <c r="A32" i="10"/>
  <c r="B31" i="10"/>
  <c r="A31" i="10"/>
  <c r="B30" i="10"/>
  <c r="A30" i="10"/>
  <c r="B29" i="10"/>
  <c r="A29" i="10"/>
  <c r="B28" i="10"/>
  <c r="A28" i="10"/>
  <c r="B27" i="10"/>
  <c r="A27" i="10"/>
  <c r="B26" i="10"/>
  <c r="A26" i="10"/>
  <c r="B25" i="10"/>
  <c r="A25" i="10"/>
  <c r="B24" i="10"/>
  <c r="A24" i="10"/>
  <c r="B23" i="10"/>
  <c r="A23" i="10"/>
  <c r="B22" i="10"/>
  <c r="A22" i="10"/>
  <c r="B21" i="10"/>
  <c r="A21" i="10"/>
  <c r="B20" i="10"/>
  <c r="A20" i="10"/>
  <c r="B19" i="10"/>
  <c r="A19" i="10"/>
  <c r="B18" i="10"/>
  <c r="A18" i="10"/>
  <c r="B17" i="10"/>
  <c r="A17" i="10"/>
  <c r="B16" i="10"/>
  <c r="A16" i="10"/>
  <c r="B15" i="10"/>
  <c r="A15" i="10"/>
  <c r="B14" i="10"/>
  <c r="A14" i="10"/>
  <c r="B13" i="10"/>
  <c r="A13" i="10"/>
  <c r="B12" i="10"/>
  <c r="A12" i="10"/>
  <c r="B11" i="10"/>
  <c r="A11" i="10"/>
  <c r="B10" i="10"/>
  <c r="A10" i="10"/>
  <c r="B9" i="10"/>
  <c r="A9" i="10"/>
  <c r="B8" i="10"/>
  <c r="A8" i="10"/>
  <c r="B7" i="10"/>
  <c r="A7" i="10"/>
  <c r="B6" i="10"/>
  <c r="A6" i="10"/>
  <c r="B5" i="10"/>
  <c r="A5" i="10"/>
  <c r="B4" i="10"/>
  <c r="A4" i="10"/>
  <c r="B3" i="10"/>
  <c r="A3" i="10"/>
  <c r="B2" i="10"/>
  <c r="A2" i="10"/>
  <c r="C5" i="6"/>
  <c r="C19" i="6"/>
  <c r="C17" i="6"/>
  <c r="C18" i="6"/>
  <c r="C16" i="6"/>
  <c r="C14" i="6"/>
  <c r="C8" i="6"/>
  <c r="C9" i="6"/>
  <c r="C10" i="6"/>
  <c r="C7" i="6"/>
  <c r="C2" i="7"/>
  <c r="C2"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D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B2"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A184" i="7" l="1"/>
  <c r="E3"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D2" i="7"/>
  <c r="E2" i="7"/>
  <c r="C3" i="7"/>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2" i="7"/>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5" i="7"/>
  <c r="A186" i="7"/>
  <c r="A187" i="7"/>
  <c r="A188" i="7"/>
  <c r="A189" i="7"/>
  <c r="A190" i="7"/>
  <c r="A191" i="7"/>
  <c r="A192" i="7"/>
  <c r="A193" i="7"/>
  <c r="A194" i="7"/>
  <c r="A195" i="7"/>
  <c r="A196" i="7"/>
  <c r="A197" i="7"/>
  <c r="A2" i="7"/>
</calcChain>
</file>

<file path=xl/sharedStrings.xml><?xml version="1.0" encoding="utf-8"?>
<sst xmlns="http://schemas.openxmlformats.org/spreadsheetml/2006/main" count="7841" uniqueCount="3481">
  <si>
    <t>BT-28</t>
  </si>
  <si>
    <t>Rue</t>
  </si>
  <si>
    <t>BT-35</t>
  </si>
  <si>
    <t>N° de rue</t>
  </si>
  <si>
    <t>BT-36</t>
  </si>
  <si>
    <t>Code postal</t>
  </si>
  <si>
    <t>BT-38</t>
  </si>
  <si>
    <t>-</t>
  </si>
  <si>
    <t>BT-40</t>
  </si>
  <si>
    <t>Localité</t>
  </si>
  <si>
    <t>N° d'identification TVA</t>
  </si>
  <si>
    <t>BT-41</t>
  </si>
  <si>
    <t>E-mail</t>
  </si>
  <si>
    <t>BT-43</t>
  </si>
  <si>
    <t>Téléphone</t>
  </si>
  <si>
    <t>BT-42</t>
  </si>
  <si>
    <t>BT-45</t>
  </si>
  <si>
    <t>Identifiant Peppol</t>
  </si>
  <si>
    <t>BT-50</t>
  </si>
  <si>
    <t>BT-51</t>
  </si>
  <si>
    <t>BT-53</t>
  </si>
  <si>
    <t>BT-55</t>
  </si>
  <si>
    <t>BT-48</t>
  </si>
  <si>
    <t>BT-56</t>
  </si>
  <si>
    <t>BT-58</t>
  </si>
  <si>
    <t>Référence de la commande</t>
  </si>
  <si>
    <t>BT-13</t>
  </si>
  <si>
    <t>BT-19</t>
  </si>
  <si>
    <t>Référence du contrat lié à la facture</t>
  </si>
  <si>
    <t>BT-12</t>
  </si>
  <si>
    <t>Informations générales</t>
  </si>
  <si>
    <t>BT-22</t>
  </si>
  <si>
    <t>Référence à indiquer lors du paiement</t>
  </si>
  <si>
    <t>BT-83</t>
  </si>
  <si>
    <t>BT-9</t>
  </si>
  <si>
    <t>Modalités de paiement</t>
  </si>
  <si>
    <t>BT-20</t>
  </si>
  <si>
    <t>BT-84</t>
  </si>
  <si>
    <t>BT-85</t>
  </si>
  <si>
    <t>Somme à payer</t>
  </si>
  <si>
    <t>Somme déjà payée</t>
  </si>
  <si>
    <t>Devise de la facture</t>
  </si>
  <si>
    <t>BT-5</t>
  </si>
  <si>
    <t>Total hors TVA</t>
  </si>
  <si>
    <t>BT-109</t>
  </si>
  <si>
    <t>Montant de la TVA</t>
  </si>
  <si>
    <t>Total TVA Incluse</t>
  </si>
  <si>
    <t>BT-112</t>
  </si>
  <si>
    <t>Montant arrondi</t>
  </si>
  <si>
    <t>BT-114</t>
  </si>
  <si>
    <t>Somme totale à payer</t>
  </si>
  <si>
    <t>BT-115</t>
  </si>
  <si>
    <t>Montant de supplément</t>
  </si>
  <si>
    <t>Taux de TVA (%)</t>
  </si>
  <si>
    <t>BT-116</t>
  </si>
  <si>
    <t>Montant de TVA pour ce taux</t>
  </si>
  <si>
    <t>BT-117</t>
  </si>
  <si>
    <t>Nom de l'article</t>
  </si>
  <si>
    <t>BT-153</t>
  </si>
  <si>
    <t>Référence de l'article</t>
  </si>
  <si>
    <t>Quantité</t>
  </si>
  <si>
    <t>BT-129</t>
  </si>
  <si>
    <t>BT-146</t>
  </si>
  <si>
    <t>BT-152</t>
  </si>
  <si>
    <t>Raison pour l’application d’un taux zéro ou l'éxonération de TVA</t>
  </si>
  <si>
    <t>BT-120</t>
  </si>
  <si>
    <t>BT-131</t>
  </si>
  <si>
    <t xml:space="preserve">Émetteur </t>
  </si>
  <si>
    <t>Opérateur économique</t>
  </si>
  <si>
    <t>Je n'ai pas de n° de TVA</t>
  </si>
  <si>
    <t>Adresse</t>
  </si>
  <si>
    <t>Nom</t>
  </si>
  <si>
    <t>Pays</t>
  </si>
  <si>
    <t>Complément d'adresse</t>
  </si>
  <si>
    <t>Je n'ai pas trouvé l'adresse dans la liste</t>
  </si>
  <si>
    <t>Personne de contact</t>
  </si>
  <si>
    <t>Êtes vous la personne de contact ?</t>
  </si>
  <si>
    <t>Prénom</t>
  </si>
  <si>
    <t xml:space="preserve">Destinataire </t>
  </si>
  <si>
    <t>Organisme du secteur public</t>
  </si>
  <si>
    <t>Nom de l'organisme</t>
  </si>
  <si>
    <t>Personne ou service de contact</t>
  </si>
  <si>
    <t xml:space="preserve">Contenu de la facture </t>
  </si>
  <si>
    <t>Informations clés sur la facture</t>
  </si>
  <si>
    <t>N° de la facture</t>
  </si>
  <si>
    <t>Date d'émission de la facture</t>
  </si>
  <si>
    <t>Référence comptable du destinataire/n° d'engagement</t>
  </si>
  <si>
    <t>Date de début</t>
  </si>
  <si>
    <t>Date de fin</t>
  </si>
  <si>
    <t>Date d'échéance</t>
  </si>
  <si>
    <t>IBAN</t>
  </si>
  <si>
    <t>Je n'ai pas de n° IBAN</t>
  </si>
  <si>
    <t>Numéro de compte bancaire</t>
  </si>
  <si>
    <t>Identifiant de la banque (Code BIC ou autre identifiant)</t>
  </si>
  <si>
    <t>Nom du titulaire du compte bancaire</t>
  </si>
  <si>
    <t xml:space="preserve">Ligne(s) de facture </t>
  </si>
  <si>
    <t>Ligne de facture n° : X</t>
  </si>
  <si>
    <t>Prix unitaire (HT)</t>
  </si>
  <si>
    <t>Remise/ristourne (%)</t>
  </si>
  <si>
    <t>Montant de remise</t>
  </si>
  <si>
    <t>Suppléments (%)</t>
  </si>
  <si>
    <t>Récapitulatif TVA X%</t>
  </si>
  <si>
    <t>Montant soumis à ce taux</t>
  </si>
  <si>
    <t>Montant à payer</t>
  </si>
  <si>
    <t>Sommes de toutes les lignes nettes</t>
  </si>
  <si>
    <t>Total des remises/ristournes</t>
  </si>
  <si>
    <t>Total des suppléments</t>
  </si>
  <si>
    <t>Business Term</t>
  </si>
  <si>
    <t>Peppol URL</t>
  </si>
  <si>
    <t>BT-37</t>
  </si>
  <si>
    <t>BT-49</t>
  </si>
  <si>
    <t>BT-52</t>
  </si>
  <si>
    <t>https://docs.peppol.eu/poacc/billing/3.0/syntax/ubl-invoice/cac-AccountingCustomerParty/cac-Party/cac-Contact/cbc-Name/</t>
  </si>
  <si>
    <t>https://docs.peppol.eu/poacc/billing/3.0/syntax/ubl-invoice/cac-AccountingCustomerParty/cac-Party/cac-Contact/cbc-ElectronicMail/</t>
  </si>
  <si>
    <t>BT-1</t>
  </si>
  <si>
    <t>https://docs.peppol.eu/poacc/billing/3.0/syntax/ubl-invoice/cbc-ID/</t>
  </si>
  <si>
    <t>BT-2</t>
  </si>
  <si>
    <t>https://docs.peppol.eu/poacc/billing/3.0/syntax/ubl-invoice/cbc-IssueDate/</t>
  </si>
  <si>
    <t>https://docs.peppol.eu/poacc/billing/3.0/syntax/ubl-invoice/cbc-AccountingCost/</t>
  </si>
  <si>
    <t>https://docs.peppol.eu/poacc/billing/3.0/syntax/ubl-invoice/cac-AccountingSupplierParty/cac-Party/cac-PartyName/cbc-Name/</t>
  </si>
  <si>
    <t>https://docs.peppol.eu/poacc/billing/3.0/syntax/ubl-invoice/cac-AccountingSupplierParty/cac-Party/cac-PostalAddress/cac-Country/cbc-IdentificationCode/</t>
  </si>
  <si>
    <t>https://docs.peppol.eu/poacc/billing/3.0/syntax/ubl-invoice/cac-AccountingSupplierParty/cac-Party/cac-PostalAddress/cbc-PostalZone/</t>
  </si>
  <si>
    <t>https://docs.peppol.eu/poacc/billing/3.0/syntax/ubl-invoice/cac-AccountingSupplierParty/cac-Party/cac-PostalAddress/cbc-CityName/</t>
  </si>
  <si>
    <t>https://docs.peppol.eu/poacc/billing/3.0/syntax/ubl-invoice/cac-AccountingSupplierParty/cac-Party/cac-PostalAddress/cbc-StreetName/</t>
  </si>
  <si>
    <t>https://docs.peppol.eu/poacc/billing/3.0/syntax/ubl-invoice/cac-AccountingSupplierParty/cac-Party/cac-PostalAddress/cbc-AdditionalStreetName/</t>
  </si>
  <si>
    <t>https://docs.peppol.eu/poacc/billing/3.0/syntax/ubl-invoice/cac-AccountingSupplierParty/cac-Party/cac-Contact/cbc-Name/</t>
  </si>
  <si>
    <t>https://docs.peppol.eu/poacc/billing/3.0/syntax/ubl-invoice/cac-AccountingSupplierParty/cac-Party/cac-Contact/cbc-Telephone/</t>
  </si>
  <si>
    <t>https://docs.peppol.eu/poacc/billing/3.0/syntax/ubl-invoice/cac-AccountingSupplierParty/cac-Party/cac-Contact/cbc-ElectronicMail/</t>
  </si>
  <si>
    <t>https://docs.peppol.eu/poacc/billing/3.0/syntax/ubl-invoice/cac-AccountingCustomerParty/cac-Party/cac-PartyName/cbc-Name/</t>
  </si>
  <si>
    <t>https://docs.peppol.eu/poacc/billing/3.0/syntax/ubl-invoice/cac-AccountingCustomerParty/cac-Party/cac-PartyTaxScheme/cbc-CompanyID/</t>
  </si>
  <si>
    <t>https://docs.peppol.eu/poacc/billing/3.0/syntax/ubl-invoice/cac-AccountingCustomerParty/cac-Party/cac-PostalAddress/cac-Country/cbc-IdentificationCode/</t>
  </si>
  <si>
    <t>https://docs.peppol.eu/poacc/billing/3.0/syntax/ubl-invoice/cac-AccountingCustomerParty/cac-Party/cac-PostalAddress/cbc-PostalZone/</t>
  </si>
  <si>
    <t>https://docs.peppol.eu/poacc/billing/3.0/syntax/ubl-invoice/cac-AccountingCustomerParty/cac-Party/cac-PostalAddress/cbc-CityName/</t>
  </si>
  <si>
    <t>https://docs.peppol.eu/poacc/billing/3.0/syntax/ubl-invoice/cac-AccountingCustomerParty/cac-Party/cac-PostalAddress/cbc-StreetName/</t>
  </si>
  <si>
    <t>https://docs.peppol.eu/poacc/billing/3.0/syntax/ubl-invoice/cac-AccountingCustomerParty/cac-Party/cac-PostalAddress/cbc-AdditionalStreetName/</t>
  </si>
  <si>
    <t>https://docs.peppol.eu/poacc/billing/3.0/syntax/ubl-invoice/cac-ContractDocumentReference/cbc-ID/</t>
  </si>
  <si>
    <t>BT-73</t>
  </si>
  <si>
    <t>https://docs.peppol.eu/poacc/billing/3.0/syntax/ubl-invoice/cac-InvoicePeriod/cbc-StartDate/</t>
  </si>
  <si>
    <t>BT-74</t>
  </si>
  <si>
    <t>https://docs.peppol.eu/poacc/billing/3.0/syntax/ubl-invoice/cac-InvoicePeriod/cbc-EndDate/</t>
  </si>
  <si>
    <t>https://docs.peppol.eu/poacc/billing/3.0/syntax/ubl-invoice/cbc-DueDate/</t>
  </si>
  <si>
    <t>https://docs.peppol.eu/poacc/billing/3.0/syntax/ubl-invoice/cac-PaymentMeans/cbc-PaymentID/</t>
  </si>
  <si>
    <t>https://docs.peppol.eu/poacc/billing/3.0/syntax/ubl-invoice/cac-PaymentMeans/cac-PayeeFinancialAccount/cbc-ID/</t>
  </si>
  <si>
    <t>BT-86</t>
  </si>
  <si>
    <t>https://docs.peppol.eu/poacc/billing/3.0/syntax/ubl-invoice/cac-PaymentMeans/cac-PayeeFinancialAccount/cac-FinancialInstitutionBranch/cbc-ID/</t>
  </si>
  <si>
    <t>https://docs.peppol.eu/poacc/billing/3.0/syntax/ubl-invoice/cac-PaymentMeans/cac-PayeeFinancialAccount/cbc-Name/</t>
  </si>
  <si>
    <t>https://docs.peppol.eu/poacc/billing/3.0/syntax/ubl-invoice/cac-PaymentTerms/cbc-Note/</t>
  </si>
  <si>
    <t>BT-154, BT-155</t>
  </si>
  <si>
    <t>https://docs.peppol.eu/poacc/billing/3.0/syntax/ubl-invoice/cac-InvoiceLine/cac-Item/cbc-Name/</t>
  </si>
  <si>
    <t>https://docs.peppol.eu/poacc/billing/3.0/syntax/ubl-invoice/cac-InvoiceLine/cbc-InvoicedQuantity/</t>
  </si>
  <si>
    <t>https://docs.peppol.eu/poacc/billing/3.0/syntax/ubl-invoice/cac-InvoiceLine/cac-Price/cbc-PriceAmount/</t>
  </si>
  <si>
    <t>https://docs.peppol.eu/poacc/billing/3.0/syntax/ubl-invoice/cac-InvoiceLine/cac-AllowanceCharge/cbc-Amount/</t>
  </si>
  <si>
    <t>BT-136</t>
  </si>
  <si>
    <t>BT-119</t>
  </si>
  <si>
    <t>https://docs.peppol.eu/poacc/billing/3.0/syntax/ubl-invoice/cac-TaxTotal/cac-TaxSubtotal/cac-TaxCategory/cbc-Percent/</t>
  </si>
  <si>
    <t>https://docs.peppol.eu/poacc/billing/3.0/syntax/ubl-invoice/cac-InvoiceLine/cac-Item/cac-ClassifiedTaxCategory/cbc-Percent/</t>
  </si>
  <si>
    <t>https://docs.peppol.eu/poacc/billing/3.0/syntax/ubl-invoice/cac-InvoiceLine/cbc-LineExtensionAmount/</t>
  </si>
  <si>
    <t>https://docs.peppol.eu/poacc/billing/3.0/syntax/ubl-invoice/cac-TaxTotal/cac-TaxSubtotal/cbc-TaxableAmount/</t>
  </si>
  <si>
    <t>https://docs.peppol.eu/poacc/billing/3.0/syntax/ubl-invoice/cac-TaxTotal/cac-TaxSubtotal/cac-TaxCategory/cbc-TaxExemptionReason/</t>
  </si>
  <si>
    <t>BT-113</t>
  </si>
  <si>
    <t>BT-106</t>
  </si>
  <si>
    <t>BT-141</t>
  </si>
  <si>
    <t>Nom sous lequel le Vendeur est connu, autre que la Raison sociale du vendeur (également appelée Dénomination commerciale).</t>
  </si>
  <si>
    <t>Code d'identification du pays.</t>
  </si>
  <si>
    <t>Code postal du vendeur</t>
  </si>
  <si>
    <t>Localité du vendeur</t>
  </si>
  <si>
    <t>Ligne principale d'une adresse.</t>
  </si>
  <si>
    <t>Ligne supplémentaire d'une adresse, qui peut être utilisée pour donner des précisions et compléter la ligne principale.</t>
  </si>
  <si>
    <t>Point de contact correspondant à une entité juridique ou à une personne morale.</t>
  </si>
  <si>
    <t>Numéro de téléphone du point de contact.</t>
  </si>
  <si>
    <t>Adresse e-mail du point de contact.</t>
  </si>
  <si>
    <t>Nom sous lequel l'Acheteur est connu, autre que la Raison sociale de l'Acheteur (également appelée Dénomination commerciale).</t>
  </si>
  <si>
    <t>Identifiant à la TVA de l'Acheteur (également appelé Numéro d'identification à la TVA de l'acheteur).</t>
  </si>
  <si>
    <t>Code de pays du vendeur</t>
  </si>
  <si>
    <t>Code de pays de l'acheteur</t>
  </si>
  <si>
    <t>Code postal de l'acheteur</t>
  </si>
  <si>
    <t>Localité de l'acheteur</t>
  </si>
  <si>
    <t>Point de contact de l’acheteur</t>
  </si>
  <si>
    <t>Adresse électronique du contact de l’acheteur</t>
  </si>
  <si>
    <t>Appellation commerciale du vendeur</t>
  </si>
  <si>
    <t>Identifiant d'un groupe adressable de propriétés, conforme au service postal concerné.</t>
  </si>
  <si>
    <t>Nom usuel de la commune, ville ou village, dans laquelle se trouve l'adresse du Vendeur.</t>
  </si>
  <si>
    <t>Adresse du vendeur - Ligne 1</t>
  </si>
  <si>
    <t>Adresse du vendeur - Ligne 2</t>
  </si>
  <si>
    <t>Point de contact du vendeur</t>
  </si>
  <si>
    <t>Numéro de téléphone du contact du vendeur</t>
  </si>
  <si>
    <t>Adresse électronique du contact du vendeur</t>
  </si>
  <si>
    <t>Appellation commerciale de l'acheteur</t>
  </si>
  <si>
    <t>Identifiant à la TVA de l'acheteur</t>
  </si>
  <si>
    <t>Nom usuel de la commune, ville ou village, dans laquelle se trouve l'adresse de l'Acheteur.</t>
  </si>
  <si>
    <t>Adresse de l'acheteur - Ligne 1</t>
  </si>
  <si>
    <t>Adresse de l'acheteur - Ligne 2</t>
  </si>
  <si>
    <t>Numéro de facture</t>
  </si>
  <si>
    <t>Identification unique de la Facture.</t>
  </si>
  <si>
    <t>Date à laquelle la Facture a été émise.</t>
  </si>
  <si>
    <t>Référence du bon de commande</t>
  </si>
  <si>
    <t>Identifiant d'un bon de commande référencé, généré par l'Acheteur.</t>
  </si>
  <si>
    <t>Référence comptable de l'acheteur</t>
  </si>
  <si>
    <t>Valeur textuelle spécifiant où imputer les données pertinentes dans les comptes comptables de l'Acheteur.</t>
  </si>
  <si>
    <t>Référence du contrat</t>
  </si>
  <si>
    <t>Identifiant d'un contrat.</t>
  </si>
  <si>
    <t>Note de facture</t>
  </si>
  <si>
    <t>Commentaire fournissant des informations non structurées concernant la Facture dans son ensemble.</t>
  </si>
  <si>
    <t>Elle peut être utilisée si elle diffère de la Raison sociale du vendeur.</t>
  </si>
  <si>
    <t>Si aucun représentant fiscal n'est spécifié, c'est le pays dans lequel la TVA doit être réglée. Les listes de pays valides sont enregistrées auprès de l'Agence de maintenance de la norme EN ISO 3166-1 « Codes pour la représentation des noms de pays et de leurs subdivisions ».</t>
  </si>
  <si>
    <t>Exemple : code postal ou numéro postal d'acheminement.</t>
  </si>
  <si>
    <t>Généralement, le nom et le numéro de la rue ou la boîte postale.</t>
  </si>
  <si>
    <t>Exemple : nom d'une personne, ou identification d'un contact, d'un service ou d'un bureau.</t>
  </si>
  <si>
    <t>Elle peut être utilisée si elle diffère de la Raison sociale de l'Acheteur.</t>
  </si>
  <si>
    <t>Numéro de TVA préfixé par un code pays fondé sur la norme EN ISO 3166-1 « Codes pour la représentation des noms de pays et de leurs subdivisions »</t>
  </si>
  <si>
    <t>Les listes de pays valides sont enregistrées auprès de l'Agence de maintenance de la norme EN ISO 3166-1 « Codes pour la représentation des noms de pays et de leurs subdivisions ».</t>
  </si>
  <si>
    <t>Le numéro séquentiel requis dans l'Article 226(2) de la Directive 2006/112/CE [2], afin d'identifier de manière unique la Facture dans le contexte métier, l'intervalle de temps, les systèmes d'exploitation et les enregistrements du Vendeur. Il peut être basé sur une ou plusieurs séries, qui peuvent comporter des caractères alphanumériques. Aucun schéma d'identification n'est à utiliser.</t>
  </si>
  <si>
    <t>Il convient que l'identifiant du contrat soit unique dans le contexte de la relation commerciale spécifique et pour une période de temps définie.</t>
  </si>
  <si>
    <t>Par exemple, une note sur la raison d'une correction ou d'une notification de cession si la facture a été affacturée</t>
  </si>
  <si>
    <t>Date à laquelle commence la période de facturation.</t>
  </si>
  <si>
    <t>Date de début de période de facturation</t>
  </si>
  <si>
    <t>Date de fin de période de facturation</t>
  </si>
  <si>
    <t>Date initiale de livraison de biens ou de prestation de services.</t>
  </si>
  <si>
    <t>Date à laquelle se termine la période de facturation.</t>
  </si>
  <si>
    <t>Date à laquelle est achevée la livraison de biens ou la prestation de services.</t>
  </si>
  <si>
    <t>Date à laquelle le paiement est dû.</t>
  </si>
  <si>
    <t>La date d'échéance représente la date d'échéance du paiement net. Pour les paiements partiels, elle indique la première date d'échéance du paiement net. La description correspondante des conditions de paiement plus complexes peut être indiquée dans les Conditions de paiement BT-20.</t>
  </si>
  <si>
    <t>Avis de paiement</t>
  </si>
  <si>
    <t>Valeur textuelle utilisée pour établir un lien entre le paiement et la Facture, émise par le Vendeur.</t>
  </si>
  <si>
    <t>Utilisée pour les informations de rapprochement critiques du créancier. Cet élément d'information aide le Vendeur à attribuer un paiement entrant au processus de paiement concerné. Lors de la spécification de la valeur textuelle, qui est généralement le numéro de facture de la facture payée, mais qui peut être une autre référence du vendeur, il convient que l'acheteur indique cette référence dans son ordre de paiement lors du paiement. Dans une opération de paiement, cette référence est rappelée au Vendeur dans la zone Avis de paiement.</t>
  </si>
  <si>
    <t>Identifiant de compte de paiement</t>
  </si>
  <si>
    <t>Identifiant unique du compte de paiement bancaire, domicilié chez un prestataire de services de paiement, sur lequel il convient que soit effectué le paiement.</t>
  </si>
  <si>
    <t>Exemple : IBAN (en cas de paiement SEPA) ou numéro de compte national.</t>
  </si>
  <si>
    <t>Identifiant de prestataire de services de paiement</t>
  </si>
  <si>
    <t>Identifiant du prestataire de services de paiement chez lequel est domicilié un compte bancaire.</t>
  </si>
  <si>
    <t>Exemple : code BIC ou NCC, le cas échéant. Aucun schéma d'identification n'est à utiliser.</t>
  </si>
  <si>
    <t>Nom de compte de paiement</t>
  </si>
  <si>
    <t>Nom du compte de paiement, domicilié chez un prestataire de services de paiement, sur lequel il convient que soit effectué le paiement.</t>
  </si>
  <si>
    <t>Code de devise de la facture</t>
  </si>
  <si>
    <t>Devise dans laquelle tous les montants de la Facture sont exprimés, à l'exception du montant total de la TVA dans la devise de comptabilisation.</t>
  </si>
  <si>
    <t>Seule une devise doit être utilisée dans la Facture, sauf pour le Montant total de TVA de la facture exprimée dans la devise de comptabilisation (BT-111) conformément à l'Article 230 de la Directive 2006/112/CE sur la TVA [2].
Les listes de devises valides sont enregistrées auprès de l'Agence de maintenance de la norme ISO 4217 « Codes pour la représentation des monnaies et types de fonds ».</t>
  </si>
  <si>
    <t>Conditions de paiement</t>
  </si>
  <si>
    <t>Description textuelle des conditions de paiement applicables au montant à payer (y compris la description des pénalités éventuelles).</t>
  </si>
  <si>
    <t>Cet élément peut contenir plusieurs lignes et plusieurs conditions.</t>
  </si>
  <si>
    <t>Nom d'un article.</t>
  </si>
  <si>
    <t>Quantité facturée</t>
  </si>
  <si>
    <t>Quantité d'articles (biens ou services) facturée prise en compte dans la ligne de Facture.</t>
  </si>
  <si>
    <t>Prix net de l'article</t>
  </si>
  <si>
    <t>Prix d'un article, hors TVA, après application du rabais sur le prix de l'article.</t>
  </si>
  <si>
    <t>Le Prix net de l'article doit être égal au Prix brut de l'article, moins le rabais sur le prix de l'article.</t>
  </si>
  <si>
    <t>Montant de la remise de ligne de facture</t>
  </si>
  <si>
    <t>Montant d'une remise, hors TVA.</t>
  </si>
  <si>
    <t>Montant des charges ou frais applicables à la ligne de facture</t>
  </si>
  <si>
    <t>Montant de charges ou frais, hors TVA.</t>
  </si>
  <si>
    <t>Taux de TVA de l'article facturé</t>
  </si>
  <si>
    <t>Taux de TVA, exprimé sous forme de pourcentage, applicable à l'article facturé.</t>
  </si>
  <si>
    <t>Montant net de ligne de facture</t>
  </si>
  <si>
    <t>Montant total de la ligne de Facture.</t>
  </si>
  <si>
    <t>Ce montant est « net » hors TVA, c'est-à-dire qu'il inclut les remises et charges ou frais au niveau de la ligne ainsi que des autres taxes afférentes.</t>
  </si>
  <si>
    <t>Taux de type de TVA</t>
  </si>
  <si>
    <t>Taux de TVA, exprimé sous forme de pourcentage, applicable au type de TVA correspondant.</t>
  </si>
  <si>
    <t>Le Code de type de TVA et le Taux de type de TVA doivent être cohérents.</t>
  </si>
  <si>
    <t>Base d'imposition du type de TVA</t>
  </si>
  <si>
    <t>Somme de tous les montants soumis à taxes assujettis à un code et à un taux de type de TVA spécifiques (si le Taux de type de TVA est applicable).</t>
  </si>
  <si>
    <t>Somme des montants nets des lignes de facture, moins les remises plus les charges ou frais au niveau du document qui sont assujettis à un code et à un taux de type de TVA spécifiques (si le Taux de type de TVA est applicable).</t>
  </si>
  <si>
    <t>Montant de la TVA pour chaque type de TVA</t>
  </si>
  <si>
    <t>Montant total de la TVA pour un type donné de TVA.</t>
  </si>
  <si>
    <t>S'obtient en multipliant le montant de Base d'imposition du type de TVA par le Taux de type de TVA du type correspondant.</t>
  </si>
  <si>
    <t>Motif d'exonération de la TVA</t>
  </si>
  <si>
    <t>Énoncé expliquant pourquoi un montant est exonéré de TVA ou pourquoi la TVA n'est pas appliquée</t>
  </si>
  <si>
    <t>Articles 226 points 11 à 15 de la Directive 2006/112/CE [2].</t>
  </si>
  <si>
    <t>Somme des montants nets des lignes de facture</t>
  </si>
  <si>
    <t>Somme de tous les montants nets de lignes de la Facture.</t>
  </si>
  <si>
    <t>Montant payé</t>
  </si>
  <si>
    <t>Somme des montants qui ont été payés à l'avance.</t>
  </si>
  <si>
    <t>Ce montant est soustrait du Montant total de la facture TVA comprise pour calculer le montant restant à payer.</t>
  </si>
  <si>
    <t>Le montant à ajouter à la facture totale pour arrondir le montant à payer.</t>
  </si>
  <si>
    <t>Montant total de la facture hors TVA</t>
  </si>
  <si>
    <t>Montant total de la Facture, sans la TVA.</t>
  </si>
  <si>
    <t>Le Montant total de la facture hors TVA correspond à la Somme des montants nets des lignes de facture, moins la Somme des remises au niveau du document, plus la Somme des charges ou frais au niveau du document.</t>
  </si>
  <si>
    <t>Montant total de la facture TVA comprise</t>
  </si>
  <si>
    <t>Montant total de la Facture, avec la TVA.</t>
  </si>
  <si>
    <t>Le Montant total de la facture TVA comprise correspond au Montant total de la facture hors TVA auquel s'ajoute le Montant total de TVA de la facture.</t>
  </si>
  <si>
    <t>Encours dont le paiement est demandé.</t>
  </si>
  <si>
    <t>Ce montant correspond au Montant total de la facture TVA comprise, moins le Montant payé qui a été payé en avance. Ce montant est égal à zéro si la Facture a été entièrement payée. Le montant peut être négatif ; dans ce cas, le Vendeur doit le montant à l'Acheteur.</t>
  </si>
  <si>
    <t>BT-3</t>
  </si>
  <si>
    <t>BT-6</t>
  </si>
  <si>
    <t>BT-7</t>
  </si>
  <si>
    <t>BT-8</t>
  </si>
  <si>
    <t>BT-10</t>
  </si>
  <si>
    <t>BT-11</t>
  </si>
  <si>
    <t>BT-14</t>
  </si>
  <si>
    <t>BT-15</t>
  </si>
  <si>
    <t>BT-16</t>
  </si>
  <si>
    <t>BT-17</t>
  </si>
  <si>
    <t>BT-18</t>
  </si>
  <si>
    <t>BG-1</t>
  </si>
  <si>
    <t>BT-21</t>
  </si>
  <si>
    <t>BG-2</t>
  </si>
  <si>
    <t>BT-23</t>
  </si>
  <si>
    <t>BT-24</t>
  </si>
  <si>
    <t>BG-3</t>
  </si>
  <si>
    <t>BT-25</t>
  </si>
  <si>
    <t>BT-26</t>
  </si>
  <si>
    <t>BG-4</t>
  </si>
  <si>
    <t>BT-27</t>
  </si>
  <si>
    <t>BT-29</t>
  </si>
  <si>
    <t>BT-30</t>
  </si>
  <si>
    <t>BT-31</t>
  </si>
  <si>
    <t>BT-32</t>
  </si>
  <si>
    <t>BT-33</t>
  </si>
  <si>
    <t>BT-34</t>
  </si>
  <si>
    <t>BG-5</t>
  </si>
  <si>
    <t>BT-162</t>
  </si>
  <si>
    <t>BT-39</t>
  </si>
  <si>
    <t>BG-6</t>
  </si>
  <si>
    <t>BG-7</t>
  </si>
  <si>
    <t>BT-44</t>
  </si>
  <si>
    <t>BT-46</t>
  </si>
  <si>
    <t>BT-47</t>
  </si>
  <si>
    <t>BG-8</t>
  </si>
  <si>
    <t>BT-163</t>
  </si>
  <si>
    <t>BT-54</t>
  </si>
  <si>
    <t>BG-9</t>
  </si>
  <si>
    <t>BT-57</t>
  </si>
  <si>
    <t>BG-10</t>
  </si>
  <si>
    <t>BT-59</t>
  </si>
  <si>
    <t>BT-60</t>
  </si>
  <si>
    <t>BT-61</t>
  </si>
  <si>
    <t>BG-11</t>
  </si>
  <si>
    <t>BT-62</t>
  </si>
  <si>
    <t>BT-63</t>
  </si>
  <si>
    <t>BG-12</t>
  </si>
  <si>
    <t>BT-64</t>
  </si>
  <si>
    <t>BT-65</t>
  </si>
  <si>
    <t>BT-164</t>
  </si>
  <si>
    <t>BT-66</t>
  </si>
  <si>
    <t>BT-67</t>
  </si>
  <si>
    <t>BT-68</t>
  </si>
  <si>
    <t>BT-69</t>
  </si>
  <si>
    <t>BG-13</t>
  </si>
  <si>
    <t>BT-70</t>
  </si>
  <si>
    <t>BT-71</t>
  </si>
  <si>
    <t>BT-72</t>
  </si>
  <si>
    <t>BG-14</t>
  </si>
  <si>
    <t>BG-15</t>
  </si>
  <si>
    <t>BT-75</t>
  </si>
  <si>
    <t>BT-76</t>
  </si>
  <si>
    <t>BT-165</t>
  </si>
  <si>
    <t>BT-77</t>
  </si>
  <si>
    <t>BT-78</t>
  </si>
  <si>
    <t>BT-79</t>
  </si>
  <si>
    <t>BT-80</t>
  </si>
  <si>
    <t>BG-16</t>
  </si>
  <si>
    <t>BT-81</t>
  </si>
  <si>
    <t>BT-82</t>
  </si>
  <si>
    <t>BG-17</t>
  </si>
  <si>
    <t>BG-18</t>
  </si>
  <si>
    <t>BT-87</t>
  </si>
  <si>
    <t>BT-88</t>
  </si>
  <si>
    <t>BG-19</t>
  </si>
  <si>
    <t>BT-89</t>
  </si>
  <si>
    <t>BT-90</t>
  </si>
  <si>
    <t>BT-91</t>
  </si>
  <si>
    <t>BG-20</t>
  </si>
  <si>
    <t>BT-92</t>
  </si>
  <si>
    <t>BT-93</t>
  </si>
  <si>
    <t>BT-94</t>
  </si>
  <si>
    <t>BT-95</t>
  </si>
  <si>
    <t>BT-96</t>
  </si>
  <si>
    <t>BT-97</t>
  </si>
  <si>
    <t>BT-98</t>
  </si>
  <si>
    <t>BG-21</t>
  </si>
  <si>
    <t>BT-99</t>
  </si>
  <si>
    <t>BT-100</t>
  </si>
  <si>
    <t>BT-101</t>
  </si>
  <si>
    <t>BT-102</t>
  </si>
  <si>
    <t>BT-103</t>
  </si>
  <si>
    <t>BT-104</t>
  </si>
  <si>
    <t>BT-105</t>
  </si>
  <si>
    <t>BG-22</t>
  </si>
  <si>
    <t>BT-107</t>
  </si>
  <si>
    <t>BT-108</t>
  </si>
  <si>
    <t>BT-110</t>
  </si>
  <si>
    <t>BT-111</t>
  </si>
  <si>
    <t>BG-23</t>
  </si>
  <si>
    <t>BT-118</t>
  </si>
  <si>
    <t>BT-121</t>
  </si>
  <si>
    <t>BG-24</t>
  </si>
  <si>
    <t>BT-122</t>
  </si>
  <si>
    <t>BT-123</t>
  </si>
  <si>
    <t>BT-124</t>
  </si>
  <si>
    <t>BT-125</t>
  </si>
  <si>
    <t>BG-25</t>
  </si>
  <si>
    <t>BT-126</t>
  </si>
  <si>
    <t>BT-127</t>
  </si>
  <si>
    <t>BT-128</t>
  </si>
  <si>
    <t>BT-130</t>
  </si>
  <si>
    <t>BT-132</t>
  </si>
  <si>
    <t>BT-133</t>
  </si>
  <si>
    <t>BG-26</t>
  </si>
  <si>
    <t>BT-134</t>
  </si>
  <si>
    <t>BT-135</t>
  </si>
  <si>
    <t>BG-27</t>
  </si>
  <si>
    <t>BT-137</t>
  </si>
  <si>
    <t>BT-138</t>
  </si>
  <si>
    <t>BT-139</t>
  </si>
  <si>
    <t>BT-140</t>
  </si>
  <si>
    <t>BG-28</t>
  </si>
  <si>
    <t>BT-142</t>
  </si>
  <si>
    <t>BT-143</t>
  </si>
  <si>
    <t>BT-144</t>
  </si>
  <si>
    <t>BT-145</t>
  </si>
  <si>
    <t>BG-29</t>
  </si>
  <si>
    <t>BT-147</t>
  </si>
  <si>
    <t>BT-148</t>
  </si>
  <si>
    <t>BT-149</t>
  </si>
  <si>
    <t>BT-150</t>
  </si>
  <si>
    <t>BG-30</t>
  </si>
  <si>
    <t>BT-151</t>
  </si>
  <si>
    <t>BG-31</t>
  </si>
  <si>
    <t>BT-154</t>
  </si>
  <si>
    <t>BT-155</t>
  </si>
  <si>
    <t>BT-156</t>
  </si>
  <si>
    <t>BT-157</t>
  </si>
  <si>
    <t>BT-158</t>
  </si>
  <si>
    <t>BT-159</t>
  </si>
  <si>
    <t>BG-32</t>
  </si>
  <si>
    <t>BT-160</t>
  </si>
  <si>
    <t>BT-161</t>
  </si>
  <si>
    <t>Business Group</t>
  </si>
  <si>
    <t>Code de type de facture</t>
  </si>
  <si>
    <t>Code de devise de comptabilisation de la TVA</t>
  </si>
  <si>
    <t>Date d'exigibilité de la taxe sur la valeur ajoutée</t>
  </si>
  <si>
    <t>Code de date d'exigibilité de la taxe sur la valeur ajoutée</t>
  </si>
  <si>
    <t>Référence de l'acheteur</t>
  </si>
  <si>
    <t>Référence de projet</t>
  </si>
  <si>
    <t>Numéro d’ordre de vente</t>
  </si>
  <si>
    <t>Référence d'avis de réception</t>
  </si>
  <si>
    <t>Référence d'avis d'expédition</t>
  </si>
  <si>
    <t>Référence de l'appel d'offres ou du lot</t>
  </si>
  <si>
    <t>NOTE DE FACTURE</t>
  </si>
  <si>
    <t>Code du sujet de la note de facture</t>
  </si>
  <si>
    <t>CONTRÔLE DU PROCESSUS</t>
  </si>
  <si>
    <t>Type de processus métier</t>
  </si>
  <si>
    <t>Identifiant de spécification</t>
  </si>
  <si>
    <t>RÉFÉRENCE À UNE FACTURE ANTÉRIEURE</t>
  </si>
  <si>
    <t>Référence à une facture antérieure</t>
  </si>
  <si>
    <t>Date d'émission de facture antérieure</t>
  </si>
  <si>
    <t>VENDEUR</t>
  </si>
  <si>
    <t>Raison sociale du vendeur</t>
  </si>
  <si>
    <t>Identifiant à la TVA du vendeur</t>
  </si>
  <si>
    <t>Identifiant fiscal du vendeur</t>
  </si>
  <si>
    <t>Informations juridiques additionnelles concernant le vendeur</t>
  </si>
  <si>
    <t>ADRESSE POSTALE DU VENDEUR</t>
  </si>
  <si>
    <t>Adresse du vendeur - Ligne 3</t>
  </si>
  <si>
    <t>Subdivision du pays du vendeur</t>
  </si>
  <si>
    <t>CONTACT DU VENDEUR</t>
  </si>
  <si>
    <t>ACHETEUR</t>
  </si>
  <si>
    <t>Raison sociale de l'acheteur</t>
  </si>
  <si>
    <t>ADRESSE POSTALE DE L'ACHETEUR</t>
  </si>
  <si>
    <t>Adresse de l'acheteur - Ligne 3</t>
  </si>
  <si>
    <t>Subdivision du pays de l'acheteur</t>
  </si>
  <si>
    <t>CONTACT DE L’ACHETEUR</t>
  </si>
  <si>
    <t>Numéro de téléphone du contact de l’acheteur</t>
  </si>
  <si>
    <t>BÉNÉFICIAIRE</t>
  </si>
  <si>
    <t>Nom du bénéficiaire</t>
  </si>
  <si>
    <t>REPRÉSENTANT FISCAL DU VENDEUR</t>
  </si>
  <si>
    <t>Nom du représentant fiscal du vendeur</t>
  </si>
  <si>
    <t>Identifiant à la TVA du représentant fiscal du vendeur</t>
  </si>
  <si>
    <t>ADRESSE POSTALE DU REPRÉSENTANT FISCAL DU VENDEUR</t>
  </si>
  <si>
    <t>Adresse du représentant fiscal - Ligne 1</t>
  </si>
  <si>
    <t>Adresse du représentant fiscal - Ligne 2</t>
  </si>
  <si>
    <t>Adresse du représentant fiscal - Ligne 3</t>
  </si>
  <si>
    <t>Localité du représentant fiscal</t>
  </si>
  <si>
    <t>Code postal du représentant fiscal</t>
  </si>
  <si>
    <t>Subdivision du pays du représentant fiscal</t>
  </si>
  <si>
    <t>Code de pays du représentant fiscal</t>
  </si>
  <si>
    <t>INFORMATIONS DE LIVRAISON</t>
  </si>
  <si>
    <t>Livré à</t>
  </si>
  <si>
    <t>Date effective de livraison</t>
  </si>
  <si>
    <t>PÉRIODE DE FACTURATION</t>
  </si>
  <si>
    <t>ADRESSE DE LIVRAISON</t>
  </si>
  <si>
    <t>Adresse de livraison - Ligne 1</t>
  </si>
  <si>
    <t>Adresse de livraison - Ligne 2</t>
  </si>
  <si>
    <t>Adresse de livraison - Ligne 3</t>
  </si>
  <si>
    <t>Localité de livraison</t>
  </si>
  <si>
    <t>Code postal de livraison</t>
  </si>
  <si>
    <t>Subdivision du pays de livraison</t>
  </si>
  <si>
    <t>Code du pays de livraison</t>
  </si>
  <si>
    <t>INSTRUCTIONS DE PAIEMENT</t>
  </si>
  <si>
    <t>Code de type de moyen de paiement</t>
  </si>
  <si>
    <t>Libellé du moyen de paiement</t>
  </si>
  <si>
    <t>VIREMENT</t>
  </si>
  <si>
    <t>INFORMATIONS CONCERNANT LA CARTE DE PAIEMENT</t>
  </si>
  <si>
    <t>Numéro de compte principal de carte de paiement</t>
  </si>
  <si>
    <t>Nom du détenteur de la carte de paiement</t>
  </si>
  <si>
    <t>PRÉLÈVEMENT</t>
  </si>
  <si>
    <t>Identifiant de référence de mandat</t>
  </si>
  <si>
    <t>Identifiant du créancier attribué par la banque</t>
  </si>
  <si>
    <t>Identifiant de compte débité</t>
  </si>
  <si>
    <t>REMISES AU NIVEAU DU DOCUMENT</t>
  </si>
  <si>
    <t>Montant de la remise au niveau du document</t>
  </si>
  <si>
    <t>Assiette de la remise au niveau du document</t>
  </si>
  <si>
    <t>Pourcentage de remise au niveau du document</t>
  </si>
  <si>
    <t>Code de type de TVA de la remise au niveau du document</t>
  </si>
  <si>
    <t>Taux de TVA de la remise au niveau du document</t>
  </si>
  <si>
    <t>Motif de la remise au niveau du document</t>
  </si>
  <si>
    <t>Code de motif de la remise au niveau du document</t>
  </si>
  <si>
    <t>CHARGES OU FRAIS AU NIVEAU DU DOCUMENT</t>
  </si>
  <si>
    <t>Montant des charges ou frais au niveau du document</t>
  </si>
  <si>
    <t>Assiette des charges ou frais au niveau du document</t>
  </si>
  <si>
    <t>Pourcentage de charges ou frais au niveau du document</t>
  </si>
  <si>
    <t>Code de type de TVA des charges ou frais au niveau du document</t>
  </si>
  <si>
    <t>Taux de TVA des charges ou frais au niveau du document</t>
  </si>
  <si>
    <t>Motif des charges ou frais au niveau du document</t>
  </si>
  <si>
    <t>Code de motif des charges ou frais au niveau du document</t>
  </si>
  <si>
    <t>TOTAUX DU DOCUMENT</t>
  </si>
  <si>
    <t>Somme des remises au niveau du document</t>
  </si>
  <si>
    <t>Somme des charges ou frais au niveau du document</t>
  </si>
  <si>
    <t>Montant total de TVA de la facture</t>
  </si>
  <si>
    <t>Montant total de TVA de la facture exprimée dans la devise de comptabilisation</t>
  </si>
  <si>
    <t>VENTILATION DE LA TVA</t>
  </si>
  <si>
    <t>Code de type de TVA</t>
  </si>
  <si>
    <t>Code de motif d'exonération de la TVA</t>
  </si>
  <si>
    <t>DOCUMENTS JUSTIFICATIFS ADDITIONNELS</t>
  </si>
  <si>
    <t>Référence de document justificatif</t>
  </si>
  <si>
    <t>Description de document justificatif</t>
  </si>
  <si>
    <t>Emplacement de document externe</t>
  </si>
  <si>
    <t>LIGNE DE FACTURE</t>
  </si>
  <si>
    <t>Identifiant de ligne de facture</t>
  </si>
  <si>
    <t>Note de ligne de facture</t>
  </si>
  <si>
    <t>Code de l'unité de mesure de la quantité facturée</t>
  </si>
  <si>
    <t>Référence de ligne de bon de commande référencée</t>
  </si>
  <si>
    <t>Référence comptable de l'acheteur de la ligne de facture</t>
  </si>
  <si>
    <t>PÉRIODE DE FACTURATION D'UNE LIGNE</t>
  </si>
  <si>
    <t>Date de début de période de facturation d'une ligne</t>
  </si>
  <si>
    <t>Date de fin de période de facturation d'une ligne</t>
  </si>
  <si>
    <t>REMISES DE LIGNE DE FACTURE</t>
  </si>
  <si>
    <t>Assiette de la remise de ligne de facture</t>
  </si>
  <si>
    <t>Pourcentage de remise de ligne de facture</t>
  </si>
  <si>
    <t>Motif de la remise de ligne de facture</t>
  </si>
  <si>
    <t>Code de motif de la remise de ligne de facture</t>
  </si>
  <si>
    <t>CHARGES OU FRAIS SUR LIGNE DE FACTURE</t>
  </si>
  <si>
    <t>Assiette des charges ou frais applicables à la ligne de facture</t>
  </si>
  <si>
    <t>Pourcentage de charges ou frais applicable à la ligne de facture</t>
  </si>
  <si>
    <t>Motif des charges ou frais applicables à la ligne de facture</t>
  </si>
  <si>
    <t>Code de motif des charges ou frais applicables à la ligne de facture</t>
  </si>
  <si>
    <t>DÉTAILS DU PRIX</t>
  </si>
  <si>
    <t>Rabais sur le prix de l'article</t>
  </si>
  <si>
    <t>Prix brut de l'article</t>
  </si>
  <si>
    <t>Quantité de base du prix de l'article</t>
  </si>
  <si>
    <t>Code de l'unité de mesure de la quantité de base du prix de l'article</t>
  </si>
  <si>
    <t>INFORMATIONS DE TVA D'UNE LIGNE</t>
  </si>
  <si>
    <t>Code de type de TVA de l'article facturé</t>
  </si>
  <si>
    <t>INFORMATIONS SUR L'ARTICLE</t>
  </si>
  <si>
    <t>Description de l'article</t>
  </si>
  <si>
    <t>Identifiant vendeur de l'article</t>
  </si>
  <si>
    <t>Identifiant acheteur de l'article</t>
  </si>
  <si>
    <t>Pays d'origine de l'article</t>
  </si>
  <si>
    <t>ATTRIBUTS D'ARTICLE</t>
  </si>
  <si>
    <t>Nom d'attribut d'article</t>
  </si>
  <si>
    <t>Valeur d'attribut d'article</t>
  </si>
  <si>
    <t>Code spécifiant le type fonctionnel de la Facture.</t>
  </si>
  <si>
    <t>Devise utilisée pour la comptabilisation et la déclaration de la TVA, acceptée ou exigée dans le pays du Vendeur.</t>
  </si>
  <si>
    <t>Date à laquelle la TVA devient exigible pour le Vendeur et pour l'Acheteur dans la mesure où cette date peut être déterminée et diffère de la date d'émission de la facture, selon la Directive TVA.</t>
  </si>
  <si>
    <t>Code de la date à laquelle la TVA devient exigible pour le Vendeur et pour l'Acheteur.</t>
  </si>
  <si>
    <t>Identifiant assigné par l'Acheteur et destiné au routage de la facture en interne.</t>
  </si>
  <si>
    <t>Identification du projet auquel la facture fait référence</t>
  </si>
  <si>
    <t>Identifiant d'un ordre de vente référencé, généré par le Vendeur.</t>
  </si>
  <si>
    <t>Identifiant d'un avis de réception référencé.</t>
  </si>
  <si>
    <t>Identifiant d'un avis d'expédition référencé.</t>
  </si>
  <si>
    <t>L'identification de l'appel d'offres ou du lot auquel la facture se rapporte.</t>
  </si>
  <si>
    <t>Un groupe de termes métiers comprenant des commentaires pour la facture, avec une indication du sujet de la note.</t>
  </si>
  <si>
    <t>Le sujet du commentaire dans BT-22.</t>
  </si>
  <si>
    <t>Groupe de termes métiers fournissant des informations sur le processus métier et les règles applicables au document Facture.</t>
  </si>
  <si>
    <t>Identifie le contexte de processus métier dans lequel se déroule l'opération, pour permettre à l'Acheteur de traiter la Facture de manière appropriée.</t>
  </si>
  <si>
    <t>Identification de la spécification contenant la totalité des règles concernant le contenu sémantique, les cardinalités et les règles « métier » auxquelles se conforment les données contenues dans l’instance de document.</t>
  </si>
  <si>
    <t>Groupe de termes métiers fournissant des informations sur une ou plusieurs factures antérieures.</t>
  </si>
  <si>
    <t>Identification d'une Facture précédemment envoyée par le Vendeur.</t>
  </si>
  <si>
    <t>Date à laquelle la Facture antérieure a été émise.</t>
  </si>
  <si>
    <t>Groupe de termes métiers fournissant des informations sur le Vendeur.</t>
  </si>
  <si>
    <t>Dénomination officielle complète sous laquelle le Vendeur est inscrit dans le registre national des personnes morales ou en tant qu'Assujetti, ou alors exerce ses activités en tant que personne ou groupe de personnes.</t>
  </si>
  <si>
    <t>Identifiant délivré par un organisme d’enregistrement officiel, qui identifie le Vendeur comme une entité juridique ou une personne morale.
Identifiant du schéma d'identification de l'Identifiant d'enregistrement légal du vendeur.</t>
  </si>
  <si>
    <t>Identifiant à la TVA du Vendeur (également appelé Numéro d'identification à la TVA du vendeur).</t>
  </si>
  <si>
    <t>L'identification locale (définie par l'adresse du Vendeur) du Vendeur à des fins fiscales ou une référence qui permet au Vendeur d'indiquer qu'il est enregistré auprès de l'administration fiscale.</t>
  </si>
  <si>
    <t>Informations juridiques additionnelles concernant le Vendeur.</t>
  </si>
  <si>
    <t>Identifie l'Adresse électronique du vendeur à laquelle la réponse applicative à la facture peut être transmise.
L'identifiant du schéma d'identification de l'Adresse électronique du vendeur.</t>
  </si>
  <si>
    <t>Adresse électronique du vendeur
Identifiant du schéma</t>
  </si>
  <si>
    <t>Groupe de termes métiers fournissant des informations sur l'adresse du Vendeur.</t>
  </si>
  <si>
    <t>Subdivision d'un pays.</t>
  </si>
  <si>
    <t>Groupe de termes métiers fournissant des informations de contact concernant le Vendeur.</t>
  </si>
  <si>
    <t>Groupe de termes métiers fournissant des informations sur l'Acheteur.</t>
  </si>
  <si>
    <t>Nom complet de l'Acheteur.</t>
  </si>
  <si>
    <t>Identifie l'Adresse électronique de l'acheteur à laquelle la facture est transmise.
L'identifiant du schéma d'identification de l'Adresse électronique de l'acheteur.</t>
  </si>
  <si>
    <t>Adresse électronique de l'acheteur
Identifiant du schéma</t>
  </si>
  <si>
    <t>Groupe de termes métiers fournissant des informations sur l'adresse postale de l'Acheteur.</t>
  </si>
  <si>
    <t>Groupe de termes métiers fournissant des informations de contact concernant l'Acheteur.</t>
  </si>
  <si>
    <t>Groupe de termes métiers fournissant des informations sur le Bénéficiaire, c'est-à-dire l’acteur qui reçoit le paiement.</t>
  </si>
  <si>
    <t>Nom du Bénéficiaire.</t>
  </si>
  <si>
    <t>Groupe de termes métiers fournissant des informations sur le Représentant fiscal du Vendeur.</t>
  </si>
  <si>
    <t>Nom complet de la partie représentant fiscalement le Vendeur.</t>
  </si>
  <si>
    <t>Identifiant à la TVA de la partie représentant fiscalement le Vendeur.</t>
  </si>
  <si>
    <t>Groupe de termes métiers fournissant des informations sur l'adresse postale du Représentant fiscal.</t>
  </si>
  <si>
    <t>Nom usuel de la commune, ville ou village, dans laquelle se trouve l'adresse du Représentant fiscal.</t>
  </si>
  <si>
    <t>Groupe de termes métiers fournissant des informations sur le lieu et la date auxquels les biens et services facturés sont livrés.</t>
  </si>
  <si>
    <t>Nom de la partie à laquelle les biens et services sont livrés.</t>
  </si>
  <si>
    <t>Date à laquelle est effectuée, ou achevée, la livraison de biens ou la prestation de services.</t>
  </si>
  <si>
    <t>Groupe de termes métiers fournissant des informations sur la période de facturation.</t>
  </si>
  <si>
    <t>Groupe de termes métiers fournissant des informations sur l'adresse à laquelle les biens et services facturés ont été ou sont livrés.</t>
  </si>
  <si>
    <t>Nom usuel de la commune, ville ou village, dans laquelle se trouve l'adresse de livraison.</t>
  </si>
  <si>
    <t>Groupe de termes métiers fournissant des informations sur le paiement.</t>
  </si>
  <si>
    <t>Code indiquant le mode selon lequel un paiement doit être ou a été effectué.</t>
  </si>
  <si>
    <t>Texte indiquant le mode selon lequel un paiement doit être ou a été effectué.</t>
  </si>
  <si>
    <t>Groupe de termes métiers pour spécifier les paiements de virement.</t>
  </si>
  <si>
    <t>Groupe de termes métiers fournissant des informations sur la carte utilisée pour le paiement en parallèle de l'émission de la facture.</t>
  </si>
  <si>
    <t>Numéro de compte principal (PAN) de la carte utilisée pour le paiement.</t>
  </si>
  <si>
    <t>Nom du détenteur de la carte de paiement.</t>
  </si>
  <si>
    <t>Groupe de termes métiers pour spécifier un prélèvement.</t>
  </si>
  <si>
    <t>Identifiant unique attribué par le Bénéficiaire, utilisé comme référence pour le mandat de prélèvement automatique.</t>
  </si>
  <si>
    <t>Identifiant de référence bancaire unique du Bénéficiaire ou du Vendeur, attribué par la banque du Bénéficiaire ou du Vendeur.</t>
  </si>
  <si>
    <t>Compte à débiter par prélèvement.</t>
  </si>
  <si>
    <t>Groupe de termes métiers fournissant des informations sur les remises applicables à la Facture dans son ensemble.</t>
  </si>
  <si>
    <t>Montant d'une remise de pied, hors TVA.</t>
  </si>
  <si>
    <t>Montant de base pouvant être utilisé conjointement avec le Pourcentage de remise au niveau du document pour calculer le Montant de la remise au niveau du document.</t>
  </si>
  <si>
    <t>Pourcentage pouvant être utilisé conjointement avec l'Assiette de la remise au niveau du document pour calculer le Montant de la remise au niveau du document.</t>
  </si>
  <si>
    <t>Identification codée du type de TVA applicable à la remise au niveau du document.</t>
  </si>
  <si>
    <t>Taux de TVA, exprimé sous forme de pourcentage, applicable à la remise au niveau du document.</t>
  </si>
  <si>
    <t>Motif de la remise au niveau du document, exprimé sous forme de texte.</t>
  </si>
  <si>
    <t>Motif de la remise au niveau du document, exprimé sous forme de code.</t>
  </si>
  <si>
    <t>Groupe de termes métiers fournissant des informations sur les charges et frais et les taxes autres que la TVA applicables à la Facture dans son ensemble.</t>
  </si>
  <si>
    <t>Montant de charges et frais, hors TVA.</t>
  </si>
  <si>
    <t>Montant de base pouvant être utilisé conjointement avec le Pourcentage de charges ou frais au niveau du document pour calculer le Montant des charges ou frais au niveau du document.</t>
  </si>
  <si>
    <t>Pourcentage pouvant être utilisé conjointement avec l'Assiette des charges ou frais au niveau du document pour calculer le Montant des charges ou frais au niveau du document.</t>
  </si>
  <si>
    <t>Identification codée du type de TVA applicable aux charges ou frais au niveau du document.</t>
  </si>
  <si>
    <t>Taux de TVA, exprimé sous forme de pourcentage, applicable aux charges ou frais au niveau du document.</t>
  </si>
  <si>
    <t>Motif des charges ou frais au niveau du document, exprimé sous forme de texte.</t>
  </si>
  <si>
    <t>Motif des charges ou frais au niveau du document, exprimé sous forme de code.</t>
  </si>
  <si>
    <t>Groupe de termes métiers fournissant des informations sur les totaux monétaires de la Facture.</t>
  </si>
  <si>
    <t>Somme de toutes les remises au niveau du document de la Facture.</t>
  </si>
  <si>
    <t>Somme de toutes les charges ou frais au niveau du document de la Facture.</t>
  </si>
  <si>
    <t>Montant total de la TVA de la Facture.</t>
  </si>
  <si>
    <t>Montant total de la TVA exprimé dans la devise de comptabilisation acceptée ou exigée dans le pays du Vendeur.</t>
  </si>
  <si>
    <t>Groupe de termes métiers fournissant des informations sur la répartition de la TVA par types, taux et motifs d'exonération</t>
  </si>
  <si>
    <t>Identification codée d'un type de TVA.</t>
  </si>
  <si>
    <t>Énoncé codé expliquant pourquoi un montant est exonéré de TVA.</t>
  </si>
  <si>
    <t>Groupe de termes métiers fournissant des informations sur les documents justificatifs additionnels étayant les demandes formulées dans la Facture.</t>
  </si>
  <si>
    <t>Identifiant du document justificatif.</t>
  </si>
  <si>
    <t>Description du document justificatif.</t>
  </si>
  <si>
    <t>Adresse URL (Uniform Resource Locator) qui identifie l'emplacement du document externe.</t>
  </si>
  <si>
    <t>Groupe de termes métiers fournissant des informations sur les lignes de Facture individuelles.</t>
  </si>
  <si>
    <t>Identifiant unique d'une ligne au sein de la Facture.</t>
  </si>
  <si>
    <t>Commentaire fournissant des informations non structurées concernant la ligne de Facture.</t>
  </si>
  <si>
    <t>Unité de mesure applicable à la quantité facturée.</t>
  </si>
  <si>
    <t>Identifiant d'une ligne d'un bon de commande référencée, généré par l'Acheteur.</t>
  </si>
  <si>
    <t>Groupe de termes métiers fournissant des informations sur la période concernant la ligne de Facture.</t>
  </si>
  <si>
    <t>Date à laquelle la période de facturation commence pour cette ligne de Facture.</t>
  </si>
  <si>
    <t>Date à laquelle la période de facturation se termine pour cette ligne de Facture.</t>
  </si>
  <si>
    <t>Groupe de termes métiers fournissant des informations sur les remises applicables à une ligne de Facture individuelle.</t>
  </si>
  <si>
    <t>Montant de base pouvant être utilisé conjointement avec le pourcentage de remise de ligne de facture pour calculer le montant de la remise de ligne de facture.</t>
  </si>
  <si>
    <t>Pourcentage pouvant être utilisé conjointement avec l'Assiette de la remise de ligne de facture pour calculer le Montant de la remise de ligne de facture.</t>
  </si>
  <si>
    <t>Motif de la remise de ligne de Facture, exprimé sous forme de texte.</t>
  </si>
  <si>
    <t>Motif de la remise de ligne de Facture, exprimé sous forme de code.</t>
  </si>
  <si>
    <t>Groupe de termes métiers fournissant des informations sur les charges ou frais et les taxes autres que la TVA applicables à une ligne de Facture individuelle.</t>
  </si>
  <si>
    <t>Montant de base pouvant être utilisé conjointement avec le Pourcentage de charges ou frais applicable à la ligne de facture pour calculer le Montant des charges ou frais applicables à la ligne de facture.</t>
  </si>
  <si>
    <t>Pourcentage pouvant être utilisé conjointement avec l'Assiette des charges ou frais applicables à la ligne de facture pour calculer le Montant des charges ou frais applicables à la ligne de facture.</t>
  </si>
  <si>
    <t>Motif des charges ou frais applicables à la ligne de Facture, exprimé sous forme de texte.</t>
  </si>
  <si>
    <t>Motif des charges ou frais applicables à la ligne de Facture, exprimé sous forme de code.</t>
  </si>
  <si>
    <t>Groupe de termes métiers fournissant des informations sur le prix appliqué pour les biens et services facturés sur la ligne de Facture.</t>
  </si>
  <si>
    <t>Rabais total qui, une fois soustrait du Prix brut de l'article, donne le Prix net de l'article.</t>
  </si>
  <si>
    <t>Prix unitaire, hors TVA, avant application du rabais sur le prix de l'article.</t>
  </si>
  <si>
    <t>Nombre d'articles auquel s'applique le prix.</t>
  </si>
  <si>
    <t>Unité de mesure applicable à la Quantité de base du prix de l'article.</t>
  </si>
  <si>
    <t>Groupe de termes métiers fournissant des informations sur la TVA applicable aux biens et services facturés sur la ligne de Facture.</t>
  </si>
  <si>
    <t>Code de type de TVA applicable à l'article facturé.</t>
  </si>
  <si>
    <t>Groupe de termes métiers fournissant des informations sur les biens et services facturés.</t>
  </si>
  <si>
    <t>Description d'un article.</t>
  </si>
  <si>
    <t>Identifiant assigné par le Vendeur à un article.</t>
  </si>
  <si>
    <t>Identifiant assigné par l'Acheteur à un article.</t>
  </si>
  <si>
    <t>Identifiant standard de l'article
Identifiant du schéma</t>
  </si>
  <si>
    <t>Code identifiant le pays d'où provient l'article.</t>
  </si>
  <si>
    <t>Groupe de termes métiers fournissant des informations sur les propriétés des biens et services facturés.</t>
  </si>
  <si>
    <t>Nom de l'attribut ou de la propriété de l'article.</t>
  </si>
  <si>
    <t>Valeur de l'attribut ou de la propriété de l'article.</t>
  </si>
  <si>
    <t>Doit être utilisée en combinaison avec le Montant total de TVA de la facture exprimée dans la devise de comptabilisation (BT-111), lorsque le Code de devise de comptabilisation de la TVA diffère du Code de devise de la facture.
Les listes de devises valides sont enregistrées auprès de l'Agence de maintenance de la norme ISO 4217 « Codes pour la représentation des monnaies et types de fonds ». Pour plus d'informations, voir l'Article 230 de la Directive 2006/112/CE du Conseil [2].</t>
  </si>
  <si>
    <t>La date d'exigibilité correspond généralement à la date à laquelle les biens ont été livrés ou les services achevés (fait générateur). Il existe quelques variations. Pour plus d'informations, voir l'Article 226 (7) de la Directive 2006/112/CE du Conseil [2].
Cet élément est requis si la date d'exigibilité de la taxe sur la valeur ajoutée diffère de la date d'émission de la facture.
Il convient que l'Acheteur et le Vendeur utilisent la date d'exigibilité de la taxe lorsqu'elle est fournie par le Vendeur. L'utilisation de BT-7 et BT-8 est mutuellement exclusive.</t>
  </si>
  <si>
    <t>Le code doit faire la distinction entre les codes suivants de la liste de codes associée à la donnée 2005 du dictionnaire des données UNTDID [6] :
- Date d'émission de la facture
- Date de livraison
- Montant versé à ce jour.
Le Code de date d'exigibilité de la taxe sur la valeur ajoutée est utilisé si la date d'exigibilité de la taxe sur la valeur ajoutée n'est pas connue lors de l'émission de la facture. L'utilisation de BT-8 et BT-7 est mutuellement exclusive.</t>
  </si>
  <si>
    <t>L'identifiant est défini par l'Acheteur (par exemple, ID de contact, service, ID de bureau, code de projet) mais est indiqué par le Vendeur dans la Facture.</t>
  </si>
  <si>
    <t>Dans certains pays, une référence de l'appel d'offres qui a mené au contrat doit être fournie.</t>
  </si>
  <si>
    <t>Il peut s'agir d'un numéro d'abonnement, d'un numéro de téléphone, d'un compteur, d'un véhicule, d'une personne, etc., selon le cas.
Si le schéma utilisé pour l'identifiant n'est pas clair pour le destinataire, il convient d'utiliser un identifiant de schéma conditionnel qui doit être choisi parmi les codes de la liste de codes de la donnée 1153 du dictionnaire des données UNTDID [6].</t>
  </si>
  <si>
    <t>Identifiant d'un objet sur lequel est basée la facture et qui est indiqué par le Vendeur.
L'identifiant du schéma d'identification de l'Identifiant d'objet facturé.</t>
  </si>
  <si>
    <t>À choisir parmi les codes de la donnée 4451 du dictionnaire des données UNTDID [6].</t>
  </si>
  <si>
    <t>À préciser par l'Acheteur.</t>
  </si>
  <si>
    <t>Il identifie la conformité à ce document. Les factures strictement conformes spécifient : urn:cen.eu:en16931:2017. Les factures strictement conformes aux spécifications utilisateur peuvent identifier les spécifications utilisateur ici. Aucun schéma d'identification n'est à utiliser.</t>
  </si>
  <si>
    <t>À utiliser dans les cas suivants : 
- Une facture antérieure est corrigée 
- Les factures partielles antérieures sont référencées à partir d'une facture finale 
- Les factures d'acompte antérieures sont référencées à partir d'une facture finale</t>
  </si>
  <si>
    <t>La Date d'émission de facture antérieure doit être fournie si l'identifiant de facture antérieure n'est pas unique.</t>
  </si>
  <si>
    <t>Dans de nombreux systèmes, l'Identifiant du vendeur est un élément d'information clé. Plusieurs Identifiants de vendeur peuvent être attribués ou spécifiés. Ils peuvent être différenciés en utilisant plusieurs schémas d'identification. Si aucun schéma n'est spécifié, il convient qu'il soit connu de l'Acheteur et du Vendeur, par exemple, un identifiant du Vendeur préalablement échangé entre l’Acheteur et le Vendeur.
S'il est utilisé, l'identifiant du schéma d'identification doit être choisi parmi les codes de la liste publiée par l'agence de maintenance de l'ISO/IEC 6523.</t>
  </si>
  <si>
    <t>Identification du Vendeur.
L'identifiant du schéma d'identification de l'Identifiant du vendeur.</t>
  </si>
  <si>
    <t>Identifiant du vendeur
Identifiant du schéma</t>
  </si>
  <si>
    <t>Identifiant d’enregistrement légal du vendeur
Identifiant du schéma</t>
  </si>
  <si>
    <t>Si aucun schéma d'identification n'est spécifié, il convient qu'il soit connu de l'Acheteur et du Vendeur.
S'il est utilisé, le schéma d'identification doit être choisi parmi les codes de la liste publiée par l'agence de maintenance de l'ISO/IEC 6523.</t>
  </si>
  <si>
    <t>Numéro de TVA préfixé par un code pays. Un Fournisseur enregistré avec TVA doit inclure son ID de TVA, sauf lorsqu'il utilise un représentant fiscal.</t>
  </si>
  <si>
    <t>Cette information peut avoir une incidence sur la façon dont l'Acheteur règle le paiement (notamment en ce qui concerne les cotisations de sécurité sociale). Par exemple, dans certains pays, si le Vendeur n'est pas enregistré comme entité assujettie à la taxe, l'Acheteur est tenu de retenir le montant de la taxe et de le payer pour le compte du Vendeur.</t>
  </si>
  <si>
    <t>Exemple : capital social.</t>
  </si>
  <si>
    <t xml:space="preserve">
L'identifiant du schéma doit être choisi à partir d'une liste tenue à jour par le Mécanisme pour l'interconnexion en Europe.</t>
  </si>
  <si>
    <t>Un nombre suffisant de composants de l'adresse doivent être remplis pour se conformer aux exigences légales.</t>
  </si>
  <si>
    <t>Exemple : région, comté, état, province, etc.</t>
  </si>
  <si>
    <t>Si aucun schéma n'est spécifié, il convient qu'il soit connu de l'Acheteur et du Vendeur, par exemple, un identifiant du Vendeur préalablement échangé entre l’Acheteur et le Vendeur.
S'il est utilisé, le schéma d'identification doit être choisi parmi les codes de la liste publiée par l'agence de maintenance de l'ISO/IEC 6523.</t>
  </si>
  <si>
    <t>Identification de l'Acheteur.
L'identifiant du schéma d'identification de l'identifiant de l'Acheteur.</t>
  </si>
  <si>
    <t>Identifiant de l'acheteur
Identifiant du schéma</t>
  </si>
  <si>
    <t>Si aucun schéma d'identification n'est spécifié, il convient qu'il soit connu de l'Acheteur et du Vendeur, par exemple, un identifiant utilisé de manière exclusive dans l'environnement juridique applicable.
S'il est utilisé, le schéma d'identification doit être choisi parmi les codes de la liste publiée par l'agence de maintenance de l'ISO/IEC 6523.</t>
  </si>
  <si>
    <t>Identifiant délivré par un organisme d’enregistrement officiel, qui identifie l'Acheteur comme une entité juridique ou une personne morale.
Identifiant du schéma d'identification de l'identifiant d'enregistrement légal de l'Acheteur.</t>
  </si>
  <si>
    <t>Identifiant d’enregistrement légal de l'acheteur
Identifiant du schéma</t>
  </si>
  <si>
    <t>Les coordonnées peuvent être fournies par l'Acheteur au moment de la commande ou parmi les données de référence échangées avant la commande. Il est recommandé de ne pas utiliser les coordonnées de contact pour acheminer en interne la Facture reçue par le destinataire ; il convient d'utiliser à cette fin l'identifiant Référence de l'Acheteur.</t>
  </si>
  <si>
    <t>Une autre partie que le Vendeur, par exemple un service d'affacturage, peut jouer le rôle du Bénéficiaire.</t>
  </si>
  <si>
    <t>Doit être utilisé lorsque le Bénéficiaire est différent du Vendeur. Le nom du Bénéficiaire peut cependant être le même que celui du Vendeur.</t>
  </si>
  <si>
    <t>Identification du Bénéficiaire.
L'identifiant du schéma d'identification de l'identifiant du Bénéficiaire.</t>
  </si>
  <si>
    <t>Identifiant du bénéficiaire
Identifiant du schéma</t>
  </si>
  <si>
    <t>Si aucun schéma n'est spécifié, il convient qu'il soit connu de l'Acheteur et du Vendeur, par exemple, un identifiant utilisé de manière exclusive dans l'environnement juridique applicable.
S'il est utilisé, le schéma d'identification doit être choisi parmi les codes de la liste publiée par l'agence de maintenance de l'ISO/IEC 6523.</t>
  </si>
  <si>
    <t>Identifiant délivré par un organisme d’enregistrement officiel, qui identifie le Bénéficiaire comme une entité juridique ou une personne morale.
Identifiant du schéma d'identification de l'identifiant d'enregistrement légal du Bénéficiaire.</t>
  </si>
  <si>
    <t>Identifiant d’enregistrement légal du bénéficiaire
Identifiant du schéma</t>
  </si>
  <si>
    <t>Numéro de TVA préfixé par un code pays fondé sur la norme EN ISO 3166-1 « Codes pour la représentation des noms de pays et de leurs subdivisions ».</t>
  </si>
  <si>
    <t>Le nom/adresse postale du représentant fiscal du Vendeur doit figurer dans la facture, si le Vendeur a un représentant fiscal devant s'acquitter de la TVA due. Un nombre suffisant de composants de l'adresse doivent être remplis pour se conformer aux exigences légales.</t>
  </si>
  <si>
    <t>Pays dans lequel la TVA doit être réglée. Les listes de pays valides sont enregistrées auprès de l'Agence de maintenance de la norme EN ISO 3166-1 « Codes pour la représentation des noms de pays et de leurs subdivisions ».</t>
  </si>
  <si>
    <t>Doit être utilisé si l'Intervenant à livrer est différent de l'Acheteur.</t>
  </si>
  <si>
    <t>Identifiant de l'établissement où les biens et services sont livrés.
Identifiant du schéma d'identification de l'Identifiant de l'établissement de livraison.</t>
  </si>
  <si>
    <t>Identifiant de l'établissement de livraison
Identifiant du schéma</t>
  </si>
  <si>
    <t>Utilisée pour indiquer le moment où la période couverte par la Facture commence et le moment où elle se termine. Également appelée période de livraison.</t>
  </si>
  <si>
    <t>En cas d'enlèvement, l'adresse de livraison est l'adresse de l'enlèvement. Un nombre suffisant de composants de l'adresse doivent être remplis pour se conformer aux exigences légales.</t>
  </si>
  <si>
    <t>Généralement, le nom et le numéro de la rue.</t>
  </si>
  <si>
    <t>Par exemple : comptant, virement, prélèvement automatique, carte de crédit, etc.</t>
  </si>
  <si>
    <t>Utilisé seulement si l'Acheteur a choisi de payer avec une carte de paiement, telle qu'une carte de crédit ou de débit.</t>
  </si>
  <si>
    <t>Conformément aux normes de sécurité des paiements par carte, il convient qu'une facture ne comporte jamais l'intégralité du numéro de compte principal d'une carte. À l'heure actuelle, le conseil des normes de sécurité PCI a défini que les 6 premiers chiffres et les 4 derniers chiffres sont le nombre maximum de chiffres à indiquer.</t>
  </si>
  <si>
    <t>Ce groupe peut être utilisé pour donner un préavis dans la facture indiquant que le paiement sera effectué par prélèvement SEPA ou tout autre prélèvement engagé par le Vendeur, conformément aux règles du prélèvement SEPA ou de tout autre schéma de prélèvement.</t>
  </si>
  <si>
    <t>Utilisé afin de notifier au préalable l'Acheteur d'un prélèvement SEPA.</t>
  </si>
  <si>
    <t>Les remises, telles que les taxes retenues, peuvent également être spécifiées dans ce groupe.</t>
  </si>
  <si>
    <t>Les codes suivants de la donnée 5305 du dictionnaire des données UNTDID [6] sont utilisés (de plus amples informations sont données entre parenthèses) : 
- Taux normal (Assujetti à la TVA de façon standard) - Marchandises à taux zéro (Assujetti à la TVA à un taux nul) 
- Exonéré de taxe (TVA/IGIC/IPSI) 
- Autoliquidation de la TVA (les règles d'autoliquidation de la TVA/IGIC/IPSI s'appliquent) 
- Exonéré de TVA pour la livraison intracommunautaire de biens (TVA/IGIC/IPSI non perçues en raison des règles de livraison intracommunautaire) 
- Article en libre exportation, taxe non appliquée (TVA/IGIC/IPSI non perçues en raison de l'exportation en dehors de l'UE) 
- Exonération des services (la vente n'est pas soumise à la TVA/IGIC/IPSI) 
- Impôt général indirect des Canaries (assujetti à l'impôt IGIC) 
- Assujetti à l'IPSI (taxe à Ceuta/Melilla)</t>
  </si>
  <si>
    <t>Utiliser les codes de la liste de codes de la donnée 5189 du dictionnaire des données UNTDID [6]. Le Code de motif de la remise au niveau du document et le Motif de la remise au niveau du document doivent indiquer le même motif de remise.</t>
  </si>
  <si>
    <t>Les codes suivants de la donnée 5305 du dictionnaire des données UNTDID [6] sont utilisés (de plus amples informations sont données entre parenthèses) : 
- Taux normal (Assujetti à la TVA de façon standard) 
- Marchandises à taux zéro (Assujetti à la TVA à un taux nul) 
- Exonéré de taxe (TVA/IGIC/IPSI) 
- Autoliquidation de la TVA (les règles d'autoliquidation de la TVA/IGIC/IPSI s'appliquent) 
- Exonéré de TVA pour la livraison intracommunautaire de biens (TVA/IGIC/IPSI non perçues en raison des règles de livraison intracommunautaire) 
- Article en libre exportation, taxe non appliquée (TVA/IGIC/IPSI non perçues en raison de l'exportation en dehors de l'UE) 
- Exonération des services (la vente n'est pas soumise à la TVA/IGIC/IPSI) 
- Impôt général indirect des Canaries (assujetti à l'impôt IGIC) 
- Assujetti à l'IPSI (taxe à Ceuta/Melilla)</t>
  </si>
  <si>
    <t>Utiliser les codes de la liste de codes de la donnée 7161 du dictionnaire des données UNTDID [6]. Le Code de motif des charges ou frais au niveau du document et le Motif des charges ou frais au niveau du document doivent indiquer le même motif de charges ou frais.</t>
  </si>
  <si>
    <t>Les remises appliquées au niveau des lignes sont incluses dans le Montant net de ligne de facture utilisé dans la Somme des montants nets des lignes de facture.</t>
  </si>
  <si>
    <t>Les frais appliqués au niveau des lignes sont inclus dans le Montant net de ligne de facture utilisé dans la Somme des montants nets des lignes de facture.</t>
  </si>
  <si>
    <t>Le Montant total de TVA de la facture correspond à la somme de tous les montants de TVA des différents types de TVA.</t>
  </si>
  <si>
    <t>À utiliser lorsque la devise de comptabilisation de la TVA (BT-6) diffère du Code de devise de la facture (BT-5) conformément à l'Article 230 de la Directive 2006/112/CE sur la TVA. Le montant de la TVA dans la devise de comptabilisation n'est pas utilisé dans le calcul des totaux de la facture.</t>
  </si>
  <si>
    <t>Liste de codes émise et tenue à jour par le Mécanisme pour l'interconnexion en Europe.</t>
  </si>
  <si>
    <t>Les documents justificatifs additionnels peuvent être utilisés pour référencer un numéro de document censé être connu du Destinataire, un document externe (référencé par une adresse URL) ou un document intégré (tel qu'un relevé périodique au format PDF). Le recours à un lien vers un document externe est nécessaire, par exemple, dans le cas de pièces jointes volumineuses et/ou lorsque des informations sensibles, par exemple, des services liés à la personne, doivent être séparées de la Facture elle-même.</t>
  </si>
  <si>
    <t>Exemple : feuille de temps, rapport d'utilisation, etc.</t>
  </si>
  <si>
    <t>Moyen de localiser la ressource en décrivant son mécanisme d'accès principal, par exemple http:// ou ftp://. L'Emplacement de document externe doit être utilisé si l'Acheteur exige des informations supplémentaires étayant la facture. 
Les documents externes ne font pas partie de la facture. L'accès à des documents externes peut impliquer des risques.</t>
  </si>
  <si>
    <t xml:space="preserve">Le Document joint est utilisé lorsque de la documentation doit être stockée avec la Facture à des fins de référence ultérieure ou d'audit.
Codes MIME autorisés : 
- application/pdf 
- image/png 
- image/jpeg 
- texte/csv 
- application/vnd.openxmlformats-officedocument.spreadsheetml.sheet 
- application/vnd.oasis.opendocument. spreadsheet
</t>
  </si>
  <si>
    <t>Document joint
Code MIME du document joint
Nom de fichier du document joint</t>
  </si>
  <si>
    <t>Il peut s'agir d'un numéro d'abonnement, d'un numéro de téléphone, d'un compteur, etc., selon le cas.
Si le schéma utilisé pour l'identifiant n'est pas clair pour le destinataire, il convient d'utiliser un identifiant de schéma conditionnel qui doit être choisi parmi les codes de la liste de codes de la donnée 1153 du dictionnaire des données UNTDID [6].</t>
  </si>
  <si>
    <t>Identifiant d'un objet sur lequel est basée la ligne de facture et qui est indiqué par le Vendeur.
L'identifiant du schéma d'identification de l'Identifiant d'objet de la ligne de facture.</t>
  </si>
  <si>
    <t>Identifiant d'objet de ligne de facture
Identifiant du schéma</t>
  </si>
  <si>
    <t>L'unité de mesure doit être choisie dans les listes de la Recommandation UN/ECE N °. 20 « Codes des unités de mesure utilisées dans le commerce international » [7] et de la Recommandation UN/ECE N ° 21 « Codes des passagers, des types de fret, des emballages et des matériaux d'emballage (accompagnés de codes complémentaires pour les noms d'emballage) » [19] en appliquant la méthode décrite dans la Recommandation N° 20 UN/ECE Intro 2.a). Noter que dans la plupart des cas, il n'est pas nécessaire pour les Acheteurs et les Vendeurs de mettre en oeuvre complètement ces listes entièrement dans leur logiciel. Les Vendeurs ont seulement besoin de prendre en charge les unités nécessaires pour leurs biens et services ; les Acheteurs ont seulement besoin de vérifier que les unités utilisées dans la Facture sont les mêmes que celles utilisées dans d'autres documents (tels que les Contrats, Catalogues, Commandes et Avis d'expédition).</t>
  </si>
  <si>
    <t>L'Identifiant de bon de commande est référencé au niveau du document.</t>
  </si>
  <si>
    <t>Si nécessaire, cette référence doit être fournie par l'Acheteur au Vendeur avant émission de la Facture.</t>
  </si>
  <si>
    <t>Également appelée période de livraison de la ligne de facture.</t>
  </si>
  <si>
    <t>Cette date correspond au premier jour de la période.</t>
  </si>
  <si>
    <t>Cette date correspond au dernier jour de la période.</t>
  </si>
  <si>
    <t>Utiliser les codes de la liste de codes de la donnée 5189 du dictionnaire des données UNTDID [6]. Le Code de motif de la remise applicable au niveau de la ligne de facture et le Motif de la remise applicable au niveau de la ligne de facture doivent indiquer le même motif de remise.</t>
  </si>
  <si>
    <t>Toutes les charges et frais et taxes sont supposés être assujettis au même taux de TVA que la ligne de Facture.</t>
  </si>
  <si>
    <t>Utiliser les codes de la liste de codes de la donnée 7161 du dictionnaire des données UNTDID [6]. Le Code de motif des charges ou frais applicables à la ligne de facture et le Motif des charges ou frais applicables à la ligne de facture doivent indiquer le même motif de charges ou frais.</t>
  </si>
  <si>
    <t>S'applique exclusivement à l'unité et si elle n'est pas incluse dans le Prix brut de l'article.</t>
  </si>
  <si>
    <t>L'Unité de mesure de la quantité de base du prix de l'article doit être identique à l'unité de mesure de quantité facturée (BT-130).</t>
  </si>
  <si>
    <t>La Description de l'article permet de présenter l'article et ses caractéristiques avec plus de détails que le Nom de l'article.</t>
  </si>
  <si>
    <t xml:space="preserve">Les codes de classification sont utilisés pour permettre le regroupement d'articles similaires à des fins diverses, par exemple marchés publics (CPV), e-commerce (UNSPSC), etc.
Le schéma d'identification doit être choisi parmi les codes de la donnée 7143 du dictionnaire des données UNTDID [6].
</t>
  </si>
  <si>
    <t>Identifiant de la classification de l'article
Identifiant du schéma
Identifiant version du schéma</t>
  </si>
  <si>
    <t>Exemple : Couleur.</t>
  </si>
  <si>
    <t>Exemple : Rouge.</t>
  </si>
  <si>
    <t>https://docs.peppol.eu/poacc/billing/3.0/syntax/ubl-invoice/cbc-DocumentCurrencyCode/</t>
  </si>
  <si>
    <t>https://docs.peppol.eu/poacc/billing/3.0/syntax/ubl-invoice/cbc-TaxCurrencyCode/</t>
  </si>
  <si>
    <t>https://docs.peppol.eu/poacc/billing/3.0/syntax/ubl-invoice/cbc-TaxPointDate/</t>
  </si>
  <si>
    <t>https://docs.peppol.eu/poacc/billing/3.0/syntax/ubl-invoice/cbc-BuyerReference/</t>
  </si>
  <si>
    <t>https://docs.peppol.eu/poacc/billing/3.0/syntax/ubl-invoice/cac-ProjectReference/cbc-ID/</t>
  </si>
  <si>
    <t>https://docs.peppol.eu/poacc/billing/3.0/syntax/ubl-invoice/cac-OrderReference/cbc-SalesOrderID/</t>
  </si>
  <si>
    <t>https://docs.peppol.eu/poacc/billing/3.0/syntax/ubl-creditnote/cac-ReceiptDocumentReference/cbc-ID/</t>
  </si>
  <si>
    <t>https://docs.peppol.eu/poacc/billing/3.0/syntax/ubl-invoice/cac-DespatchDocumentReference/cbc-ID/</t>
  </si>
  <si>
    <t>https://docs.peppol.eu/poacc/billing/3.0/syntax/ubl-invoice/cac-AdditionalDocumentReference/cbc-ID/
https://docs.peppol.eu/poacc/billing/3.0/syntax/ubl-invoice/cac-AdditionalDocumentReference/cbc-DocumentTypeCode/
https://docs.peppol.eu/poacc/billing/3.0/syntax/ubl-invoice/cac-AdditionalDocumentReference/cbc-ID/schemeID/</t>
  </si>
  <si>
    <t>https://docs.peppol.eu/poacc/billing/3.0/syntax/ubl-invoice/cac-AccountingSupplierParty/</t>
  </si>
  <si>
    <t>https://docs.peppol.eu/poacc/billing/3.0/syntax/ubl-invoice/cac-AccountingSupplierParty/cac-Party/cac-PartyTaxScheme/cbc-CompanyID/</t>
  </si>
  <si>
    <t>https://docs.peppol.eu/poacc/billing/3.0/syntax/ubl-invoice/cac-AccountingSupplierParty/cac-Party/cac-PartyLegalEntity/cbc-RegistrationName/</t>
  </si>
  <si>
    <t>https://docs.peppol.eu/poacc/billing/3.0/syntax/ubl-invoice/cac-AccountingSupplierParty/cac-Party/cac-PartyLegalEntity/cbc-CompanyLegalForm/</t>
  </si>
  <si>
    <t>https://docs.peppol.eu/poacc/billing/3.0/syntax/ubl-invoice/cac-AccountingSupplierParty/cac-Party/cac-PostalAddress/</t>
  </si>
  <si>
    <t>https://docs.peppol.eu/poacc/billing/3.0/syntax/ubl-invoice/cac-AccountingSupplierParty/cac-Party/cac-PostalAddress/cbc-CountrySubentity/</t>
  </si>
  <si>
    <t>https://docs.peppol.eu/poacc/billing/3.0/syntax/ubl-invoice/cac-AccountingSupplierParty/cac-Party/cac-PostalAddress/cac-AddressLine/cbc-Line/</t>
  </si>
  <si>
    <t>https://docs.peppol.eu/poacc/billing/3.0/syntax/ubl-invoice/cac-AccountingSupplierParty/cac-Party/cac-Contact/</t>
  </si>
  <si>
    <t>https://docs.peppol.eu/poacc/billing/3.0/syntax/ubl-invoice/cac-AccountingCustomerParty/</t>
  </si>
  <si>
    <t>https://docs.peppol.eu/poacc/billing/3.0/syntax/ubl-invoice/cac-AccountingCustomerParty/cac-Party/cac-PartyIdentification/cbc-ID/
https://docs.peppol.eu/poacc/billing/3.0/syntax/ubl-invoice/cac-AccountingCustomerParty/cac-Party/cac-PartyIdentification/cbc-ID/schemeID/</t>
  </si>
  <si>
    <t>https://docs.peppol.eu/poacc/billing/3.0/syntax/ubl-invoice/cac-AccountingCustomerParty/cac-Party/cac-PartyLegalEntity/cbc-RegistrationName/</t>
  </si>
  <si>
    <t>https://docs.peppol.eu/poacc/billing/3.0/syntax/ubl-invoice/cac-AccountingCustomerParty/cac-Party/cac-PartyLegalEntity/cbc-CompanyID/
https://docs.peppol.eu/poacc/billing/3.0/syntax/ubl-invoice/cac-AccountingCustomerParty/cac-Party/cac-PartyLegalEntity/cbc-CompanyID/schemeID/</t>
  </si>
  <si>
    <t>https://docs.peppol.eu/poacc/billing/3.0/syntax/ubl-invoice/cac-AccountingCustomerParty/cac-Party/cac-PostalAddress/</t>
  </si>
  <si>
    <t>https://docs.peppol.eu/poacc/billing/3.0/syntax/ubl-invoice/cac-AccountingCustomerParty/cac-Party/cac-PostalAddress/cbc-CountrySubentity/</t>
  </si>
  <si>
    <t>https://docs.peppol.eu/poacc/billing/3.0/syntax/ubl-invoice/cac-AccountingCustomerParty/cac-Party/cac-PostalAddress/cac-AddressLine/cbc-Line/</t>
  </si>
  <si>
    <t>https://docs.peppol.eu/poacc/billing/3.0/syntax/ubl-invoice/cac-AccountingCustomerParty/cac-Party/cac-Contact/</t>
  </si>
  <si>
    <t>https://docs.peppol.eu/poacc/billing/3.0/syntax/ubl-invoice/cac-AccountingCustomerParty/cac-Party/cac-Contact/cbc-Telephone/</t>
  </si>
  <si>
    <t>https://docs.peppol.eu/poacc/billing/3.0/syntax/ubl-creditnote/cac-TaxRepresentativeParty/</t>
  </si>
  <si>
    <t>https://docs.peppol.eu/poacc/billing/3.0/syntax/ubl-creditnote/cac-TaxRepresentativeParty/cac-PartyName/cbc-Name/</t>
  </si>
  <si>
    <t>https://docs.peppol.eu/poacc/billing/3.0/syntax/ubl-creditnote/cac-TaxRepresentativeParty/cac-PartyTaxScheme/cbc-CompanyID/</t>
  </si>
  <si>
    <t>https://docs.peppol.eu/poacc/billing/3.0/syntax/ubl-invoice/cac-InvoicePeriod/cbc-DescriptionCode/</t>
  </si>
  <si>
    <t>https://docs.peppol.eu/poacc/billing/3.0/syntax/ubl-creditnote/cac-OrderReference/cbc-ID/</t>
  </si>
  <si>
    <t>https://docs.peppol.eu/poacc/billing/3.0/syntax/ubl-creditnote/cac-OriginatorDocumentReference/cbc-ID/</t>
  </si>
  <si>
    <t>https://docs.peppol.eu/poacc/billing/3.0/syntax/ubl-creditnote/cac-BillingReference/cac-InvoiceDocumentReference/cbc-ID/</t>
  </si>
  <si>
    <t>https://docs.peppol.eu/poacc/billing/3.0/syntax/ubl-creditnote/cac-BillingReference/cac-InvoiceDocumentReference/cbc-IssueDate/</t>
  </si>
  <si>
    <t>https://docs.peppol.eu/poacc/billing/3.0/syntax/ubl-invoice/cac-AccountingSupplierParty/cac-Party/cbc-EndpointID/
https://docs.peppol.eu/poacc/billing/3.0/syntax/ubl-invoice/cac-AccountingSupplierParty/cac-Party/cbc-EndpointID/schemeID/</t>
  </si>
  <si>
    <t>https://docs.peppol.eu/poacc/billing/3.0/syntax/ubl-invoice/cac-PayeeParty/</t>
  </si>
  <si>
    <t>https://docs.peppol.eu/poacc/billing/3.0/syntax/ubl-invoice/cac-PayeeParty/cac-PartyName/cbc-Name/</t>
  </si>
  <si>
    <t>https://docs.peppol.eu/poacc/billing/3.0/syntax/ubl-invoice/cac-PayeeParty/cac-PartyIdentification/cbc-ID/
https://docs.peppol.eu/poacc/billing/3.0/syntax/ubl-invoice/cac-PayeeParty/cac-PartyIdentification/cbc-ID/schemeID/</t>
  </si>
  <si>
    <t>https://docs.peppol.eu/poacc/billing/3.0/syntax/ubl-invoice/cac-PayeeParty/cac-PartyLegalEntity/cbc-CompanyID/
https://docs.peppol.eu/poacc/billing/3.0/syntax/ubl-invoice/cac-PayeeParty/cac-PartyLegalEntity/cbc-CompanyID/schemeID/</t>
  </si>
  <si>
    <t>https://docs.peppol.eu/poacc/billing/3.0/syntax/ubl-invoice/cbc-InvoiceTypeCode/</t>
  </si>
  <si>
    <t>https://docs.peppol.eu/poacc/billing/3.0/syntax/ubl-creditnote/cac-BillingReference/</t>
  </si>
  <si>
    <t>https://docs.peppol.eu/poacc/billing/3.0/syntax/ubl-invoice/cac-TaxRepresentativeParty/cac-PostalAddress/</t>
  </si>
  <si>
    <t>https://docs.peppol.eu/poacc/billing/3.0/syntax/ubl-invoice/cac-TaxRepresentativeParty/cac-PostalAddress/cbc-StreetName/</t>
  </si>
  <si>
    <t>https://docs.peppol.eu/poacc/billing/3.0/syntax/ubl-invoice/cac-TaxRepresentativeParty/cac-PostalAddress/cbc-AdditionalStreetName/</t>
  </si>
  <si>
    <t>https://docs.peppol.eu/poacc/billing/3.0/syntax/ubl-invoice/cac-TaxRepresentativeParty/cac-PostalAddress/cac-AddressLine/cbc-Line/</t>
  </si>
  <si>
    <t>https://docs.peppol.eu/poacc/billing/3.0/syntax/ubl-invoice/cac-TaxRepresentativeParty/cac-PostalAddress/cbc-CityName/</t>
  </si>
  <si>
    <t>https://docs.peppol.eu/poacc/billing/3.0/syntax/ubl-invoice/cac-TaxRepresentativeParty/cac-PostalAddress/cbc-PostalZone/</t>
  </si>
  <si>
    <t>https://docs.peppol.eu/poacc/billing/3.0/syntax/ubl-invoice/cac-TaxRepresentativeParty/cac-PostalAddress/cbc-CountrySubentity/</t>
  </si>
  <si>
    <t>https://docs.peppol.eu/poacc/billing/3.0/syntax/ubl-invoice/cac-TaxRepresentativeParty/cac-PostalAddress/cac-Country/cbc-IdentificationCode/</t>
  </si>
  <si>
    <t>https://docs.peppol.eu/poacc/billing/3.0/syntax/ubl-invoice/cac-Delivery/</t>
  </si>
  <si>
    <t>https://docs.peppol.eu/poacc/billing/3.0/syntax/ubl-invoice/cac-Delivery/cac-DeliveryParty/cac-PartyName/cbc-Name/</t>
  </si>
  <si>
    <t>https://docs.peppol.eu/poacc/billing/3.0/syntax/ubl-invoice/cac-Delivery/cac-DeliveryLocation/cbc-ID/
https://docs.peppol.eu/poacc/billing/3.0/syntax/ubl-invoice/cac-Delivery/cac-DeliveryLocation/cbc-ID/schemeID/</t>
  </si>
  <si>
    <t>https://docs.peppol.eu/poacc/billing/3.0/syntax/ubl-invoice/cac-Delivery/cbc-ActualDeliveryDate/</t>
  </si>
  <si>
    <t>https://docs.peppol.eu/poacc/billing/3.0/syntax/ubl-invoice/cac-InvoicePeriod/</t>
  </si>
  <si>
    <t>https://docs.peppol.eu/poacc/billing/3.0/syntax/ubl-invoice/cac-Delivery/cac-DeliveryLocation/cac-Address/</t>
  </si>
  <si>
    <t>https://docs.peppol.eu/poacc/billing/3.0/syntax/ubl-invoice/cac-Delivery/cac-DeliveryLocation/cac-Address/cbc-StreetName/</t>
  </si>
  <si>
    <t>https://docs.peppol.eu/poacc/billing/3.0/syntax/ubl-invoice/cac-Delivery/cac-DeliveryLocation/cac-Address/cbc-AdditionalStreetName/</t>
  </si>
  <si>
    <t>https://docs.peppol.eu/poacc/billing/3.0/syntax/ubl-invoice/cac-Delivery/cac-DeliveryLocation/cac-Address/cac-AddressLine/cbc-Line/</t>
  </si>
  <si>
    <t>https://docs.peppol.eu/poacc/billing/3.0/syntax/ubl-invoice/cac-Delivery/cac-DeliveryLocation/cac-Address/cbc-CityName/</t>
  </si>
  <si>
    <t>https://docs.peppol.eu/poacc/billing/3.0/syntax/ubl-invoice/cac-Delivery/cac-DeliveryLocation/cac-Address/cbc-PostalZone/</t>
  </si>
  <si>
    <t>https://docs.peppol.eu/poacc/billing/3.0/syntax/ubl-invoice/cac-Delivery/cac-DeliveryLocation/cac-Address/cbc-CountrySubentity/</t>
  </si>
  <si>
    <t>https://docs.peppol.eu/poacc/billing/3.0/syntax/ubl-invoice/cac-Delivery/cac-DeliveryLocation/cac-Address/cac-Country/cbc-IdentificationCode/</t>
  </si>
  <si>
    <t>https://docs.peppol.eu/poacc/billing/3.0/syntax/ubl-invoice/cac-PaymentMeans/</t>
  </si>
  <si>
    <t>https://docs.peppol.eu/poacc/billing/3.0/syntax/ubl-invoice/cac-PaymentMeans/cbc-PaymentMeansCode/</t>
  </si>
  <si>
    <t>https://docs.peppol.eu/poacc/billing/3.0/syntax/ubl-invoice/cac-PaymentMeans/cac-PayeeFinancialAccount/</t>
  </si>
  <si>
    <t>https://docs.peppol.eu/poacc/billing/3.0/syntax/ubl-invoice/cac-PaymentMeans/cac-CardAccount/</t>
  </si>
  <si>
    <t>https://docs.peppol.eu/poacc/billing/3.0/syntax/ubl-invoice/cac-PaymentMeans/cac-CardAccount/cbc-PrimaryAccountNumberID/</t>
  </si>
  <si>
    <t>https://docs.peppol.eu/poacc/billing/3.0/syntax/ubl-invoice/cac-PaymentMeans/cac-CardAccount/cbc-HolderName/</t>
  </si>
  <si>
    <t>https://docs.peppol.eu/poacc/billing/3.0/syntax/ubl-invoice/cac-PaymentMeans/cac-PaymentMandate/</t>
  </si>
  <si>
    <t>https://docs.peppol.eu/poacc/billing/3.0/syntax/ubl-invoice/cac-PaymentMeans/cac-PaymentMandate/cbc-ID/</t>
  </si>
  <si>
    <t>https://docs.peppol.eu/poacc/billing/3.0/syntax/ubl-invoice/cac-PaymentMeans/cac-PaymentMandate/cac-PayerFinancialAccount/cbc-ID/</t>
  </si>
  <si>
    <t>https://docs.peppol.eu/poacc/billing/3.0/syntax/ubl-creditnote/cac-AccountingSupplierParty/cac-Party/cac-PartyIdentification/cbc-ID/</t>
  </si>
  <si>
    <t>https://docs.peppol.eu/poacc/billing/3.0/syntax/ubl-invoice/cac-AllowanceCharge/</t>
  </si>
  <si>
    <t>https://docs.peppol.eu/poacc/billing/3.0/syntax/ubl-invoice/cac-AllowanceCharge/cbc-AllowanceChargeReasonCode/</t>
  </si>
  <si>
    <t>https://docs.peppol.eu/poacc/billing/3.0/syntax/ubl-invoice/cac-AllowanceCharge/cbc-AllowanceChargeReason/</t>
  </si>
  <si>
    <t>https://docs.peppol.eu/poacc/billing/3.0/syntax/ubl-invoice/cac-AllowanceCharge/cbc-MultiplierFactorNumeric/</t>
  </si>
  <si>
    <t>https://docs.peppol.eu/poacc/billing/3.0/syntax/ubl-invoice/cac-AllowanceCharge/cbc-Amount/</t>
  </si>
  <si>
    <t>https://docs.peppol.eu/poacc/billing/3.0/syntax/ubl-invoice/cac-AllowanceCharge/cbc-BaseAmount/</t>
  </si>
  <si>
    <t>https://docs.peppol.eu/poacc/billing/3.0/syntax/ubl-invoice/cac-AllowanceCharge/cac-TaxCategory/cbc-ID/</t>
  </si>
  <si>
    <t>https://docs.peppol.eu/poacc/billing/3.0/syntax/ubl-invoice/cac-AllowanceCharge/cac-TaxCategory/cbc-Percent/</t>
  </si>
  <si>
    <t>https://docs.peppol.eu/poacc/billing/3.0/syntax/ubl-invoice/cac-PaymentMeans/cbc-PaymentMeansCode/name/</t>
  </si>
  <si>
    <t>https://docs.peppol.eu/poacc/billing/3.0/syntax/ubl-creditnote/cac-LegalMonetaryTotal/</t>
  </si>
  <si>
    <t>https://docs.peppol.eu/poacc/billing/3.0/syntax/ubl-creditnote/cac-LegalMonetaryTotal/cbc-LineExtensionAmount/</t>
  </si>
  <si>
    <t>https://docs.peppol.eu/poacc/billing/3.0/syntax/ubl-creditnote/cac-LegalMonetaryTotal/cbc-AllowanceTotalAmount/</t>
  </si>
  <si>
    <t>https://docs.peppol.eu/poacc/billing/3.0/syntax/ubl-creditnote/cac-LegalMonetaryTotal/cbc-ChargeTotalAmount/</t>
  </si>
  <si>
    <t>https://docs.peppol.eu/poacc/billing/3.0/syntax/ubl-creditnote/cac-LegalMonetaryTotal/cbc-TaxExclusiveAmount/</t>
  </si>
  <si>
    <t>https://docs.peppol.eu/poacc/billing/3.0/syntax/ubl-creditnote/cac-LegalMonetaryTotal/cbc-TaxInclusiveAmount/</t>
  </si>
  <si>
    <t>https://docs.peppol.eu/poacc/billing/3.0/syntax/ubl-creditnote/cac-LegalMonetaryTotal/cbc-PrepaidAmount/</t>
  </si>
  <si>
    <t>https://docs.peppol.eu/poacc/billing/3.0/syntax/ubl-creditnote/cac-LegalMonetaryTotal/cbc-PayableRoundingAmount/</t>
  </si>
  <si>
    <t>https://docs.peppol.eu/poacc/billing/3.0/syntax/ubl-creditnote/cac-LegalMonetaryTotal/cbc-PayableAmount/</t>
  </si>
  <si>
    <t>https://docs.peppol.eu/poacc/billing/3.0/syntax/ubl-invoice/cac-TaxTotal/cbc-TaxAmount/</t>
  </si>
  <si>
    <t>https://docs.peppol.eu/poacc/billing/3.0/syntax/ubl-invoice/cac-TaxTotal/cac-TaxSubtotal/</t>
  </si>
  <si>
    <t>https://docs.peppol.eu/poacc/billing/3.0/syntax/ubl-invoice/cac-TaxTotal/cac-TaxSubtotal/cac-TaxCategory/cbc-ID/</t>
  </si>
  <si>
    <t>https://docs.peppol.eu/poacc/billing/3.0/syntax/ubl-invoice/cac-TaxTotal/cac-TaxSubtotal/cac-TaxCategory/cbc-TaxExemptionReasonCode/</t>
  </si>
  <si>
    <t>https://docs.peppol.eu/poacc/billing/3.0/syntax/ubl-creditnote/cac-TaxTotal/cac-TaxSubtotal/cbc-TaxAmount/</t>
  </si>
  <si>
    <t>https://docs.peppol.eu/poacc/billing/3.0/syntax/ubl-invoice/cac-AdditionalDocumentReference/cbc-ID/</t>
  </si>
  <si>
    <t>https://docs.peppol.eu/poacc/billing/3.0/syntax/ubl-invoice/cac-AdditionalDocumentReference/</t>
  </si>
  <si>
    <t>https://docs.peppol.eu/poacc/billing/3.0/syntax/ubl-invoice/cac-AdditionalDocumentReference/cbc-DocumentDescription/</t>
  </si>
  <si>
    <t>https://docs.peppol.eu/poacc/billing/3.0/syntax/ubl-invoice/cac-AdditionalDocumentReference/cac-Attachment/cac-ExternalReference/cbc-URI/</t>
  </si>
  <si>
    <t>https://docs.peppol.eu/poacc/billing/3.0/syntax/ubl-invoice/cac-AdditionalDocumentReference/cac-Attachment/cbc-EmbeddedDocumentBinaryObject/
https://docs.peppol.eu/poacc/billing/3.0/syntax/ubl-invoice/cac-AdditionalDocumentReference/cac-Attachment/cbc-EmbeddedDocumentBinaryObject/mimeCode/
https://docs.peppol.eu/poacc/billing/3.0/syntax/ubl-invoice/cac-AdditionalDocumentReference/cac-Attachment/cbc-EmbeddedDocumentBinaryObject/filename/</t>
  </si>
  <si>
    <t>https://docs.peppol.eu/poacc/billing/3.0/syntax/ubl-invoice/cac-InvoiceLine/</t>
  </si>
  <si>
    <t>https://docs.peppol.eu/poacc/billing/3.0/syntax/ubl-invoice/cac-InvoiceLine/cbc-ID/</t>
  </si>
  <si>
    <t>https://docs.peppol.eu/poacc/billing/3.0/syntax/ubl-invoice/cac-InvoiceLine/cbc-Note/</t>
  </si>
  <si>
    <t>https://docs.peppol.eu/poacc/billing/3.0/syntax/ubl-invoice/cac-InvoiceLine/cac-DocumentReference/cbc-ID/
https://docs.peppol.eu/poacc/billing/3.0/syntax/ubl-invoice/cac-InvoiceLine/cac-DocumentReference/cbc-ID/schemeID/</t>
  </si>
  <si>
    <t>https://docs.peppol.eu/poacc/billing/3.0/syntax/ubl-invoice/cac-InvoiceLine/cbc-InvoicedQuantity/unitCode/</t>
  </si>
  <si>
    <t>https://docs.peppol.eu/poacc/billing/3.0/syntax/ubl-invoice/cac-InvoiceLine/cac-OrderLineReference/cbc-LineID/</t>
  </si>
  <si>
    <t>https://docs.peppol.eu/poacc/billing/3.0/syntax/ubl-invoice/cac-InvoiceLine/cbc-AccountingCost/</t>
  </si>
  <si>
    <t>https://docs.peppol.eu/poacc/billing/3.0/syntax/ubl-invoice/cac-InvoiceLine/cac-InvoicePeriod/</t>
  </si>
  <si>
    <t>https://docs.peppol.eu/poacc/billing/3.0/syntax/ubl-invoice/cac-InvoiceLine/cac-InvoicePeriod/cbc-StartDate/</t>
  </si>
  <si>
    <t>https://docs.peppol.eu/poacc/billing/3.0/syntax/ubl-invoice/cac-InvoiceLine/cac-InvoicePeriod/cbc-EndDate/</t>
  </si>
  <si>
    <t>https://docs.peppol.eu/poacc/billing/3.0/syntax/ubl-invoice/cac-InvoiceLine/cac-AllowanceCharge/</t>
  </si>
  <si>
    <t>https://docs.peppol.eu/poacc/billing/3.0/syntax/ubl-invoice/cac-InvoiceLine/cac-AllowanceCharge/cbc-AllowanceChargeReasonCode/</t>
  </si>
  <si>
    <t>https://docs.peppol.eu/poacc/billing/3.0/syntax/ubl-invoice/cac-InvoiceLine/cac-AllowanceCharge/cbc-AllowanceChargeReason/</t>
  </si>
  <si>
    <t>https://docs.peppol.eu/poacc/billing/3.0/syntax/ubl-invoice/cac-InvoiceLine/cac-AllowanceCharge/cbc-MultiplierFactorNumeric/</t>
  </si>
  <si>
    <t>https://docs.peppol.eu/poacc/billing/3.0/syntax/ubl-invoice/cac-InvoiceLine/cac-AllowanceCharge/cbc-BaseAmount/</t>
  </si>
  <si>
    <t>https://docs.peppol.eu/poacc/billing/3.0/syntax/ubl-invoice/cac-InvoiceLine/cac-Price/</t>
  </si>
  <si>
    <t>https://docs.peppol.eu/poacc/billing/3.0/syntax/ubl-invoice/cac-InvoiceLine/cac-Price/cbc-BaseQuantity/</t>
  </si>
  <si>
    <t>https://docs.peppol.eu/poacc/billing/3.0/syntax/ubl-invoice/cac-InvoiceLine/cac-Price/cac-AllowanceCharge/cbc-Amount/</t>
  </si>
  <si>
    <t>https://docs.peppol.eu/poacc/billing/3.0/syntax/ubl-invoice/cac-InvoiceLine/cac-Price/cac-AllowanceCharge/cbc-BaseAmount/</t>
  </si>
  <si>
    <t>Identifiant d'article basé sur un schéma enregistré.
L'identifiant du schéma d'identification de l'Identifiant standard de l'article.</t>
  </si>
  <si>
    <t xml:space="preserve">
Le schéma d'identification doit être identifié parmi les codes de la liste publiée par l'agence de maintenance de l'ISO/IEC 6523.</t>
  </si>
  <si>
    <t>Code permettant de classer un article en fonction de son type ou de sa nature.
L'identifiant du schéma d'identification de l'Identifiant de la classification de l'article.
Version du schéma d'identification.</t>
  </si>
  <si>
    <t>https://docs.peppol.eu/poacc/billing/3.0/syntax/ubl-invoice/cac-InvoiceLine/cac-Item/cac-ClassifiedTaxCategory/</t>
  </si>
  <si>
    <t>https://docs.peppol.eu/poacc/billing/3.0/syntax/ubl-invoice/cac-InvoiceLine/cac-Item/cac-ClassifiedTaxCategory/cbc-ID/</t>
  </si>
  <si>
    <t>https://docs.peppol.eu/poacc/billing/3.0/syntax/ubl-invoice/cac-InvoiceLine/cac-Item/</t>
  </si>
  <si>
    <t>https://docs.peppol.eu/poacc/billing/3.0/syntax/ubl-invoice/cac-InvoiceLine/cac-Item/cbc-Description/</t>
  </si>
  <si>
    <t>https://docs.peppol.eu/poacc/billing/3.0/syntax/ubl-invoice/cac-InvoiceLine/cac-Item/cac-SellersItemIdentification/cbc-ID/</t>
  </si>
  <si>
    <t>https://docs.peppol.eu/poacc/billing/3.0/syntax/ubl-invoice/cac-InvoiceLine/cac-Item/cac-BuyersItemIdentification/cbc-ID/</t>
  </si>
  <si>
    <t>https://docs.peppol.eu/poacc/billing/3.0/syntax/ubl-invoice/cac-InvoiceLine/cac-Item/cac-StandardItemIdentification/cbc-ID/
https://docs.peppol.eu/poacc/billing/3.0/syntax/ubl-invoice/cac-InvoiceLine/cac-Item/cac-StandardItemIdentification/cbc-ID/schemeID/</t>
  </si>
  <si>
    <t>https://docs.peppol.eu/poacc/billing/3.0/syntax/ubl-invoice/cac-InvoiceLine/cac-Item/cac-CommodityClassification/cbc-ItemClassificationCode/
https://docs.peppol.eu/poacc/billing/3.0/syntax/ubl-invoice/cac-InvoiceLine/cac-Item/cac-CommodityClassification/cbc-ItemClassificationCode/listID/
https://docs.peppol.eu/poacc/billing/3.0/syntax/ubl-invoice/cac-InvoiceLine/cac-Item/cac-CommodityClassification/cbc-ItemClassificationCode/listVersionID/</t>
  </si>
  <si>
    <t>https://docs.peppol.eu/poacc/billing/3.0/syntax/ubl-invoice/cac-InvoiceLine/cac-Item/cac-OriginCountry/cbc-IdentificationCode/</t>
  </si>
  <si>
    <t>https://docs.peppol.eu/poacc/billing/3.0/syntax/ubl-invoice/cac-InvoiceLine/cac-Item/cac-AdditionalItemProperty/</t>
  </si>
  <si>
    <t>https://docs.peppol.eu/poacc/billing/3.0/syntax/ubl-invoice/cac-InvoiceLine/cac-Item/cac-AdditionalItemProperty/cbc-Name/</t>
  </si>
  <si>
    <t>https://docs.peppol.eu/poacc/billing/3.0/syntax/ubl-invoice/cac-InvoiceLine/cac-Item/cac-AdditionalItemProperty/cbc-Value/</t>
  </si>
  <si>
    <t>Rechnungsnummer</t>
  </si>
  <si>
    <t>eine eindeutige Kennung der Rechnung</t>
  </si>
  <si>
    <t>Die nach Artikel 226 (2) der Richtlinie 2006/112/EG [2] gefor-derte fortlaufende Nummer, die zur Identifizierung der Rechnung innerhalb des Geschäftskontextes, des Zeitrahmens, der Betriebssysteme und der Aufzeichnungen des Verkäufers ein-malig vergeben wird. Sie kann auf einer oder mehreren Reihen von Nummern basieren, die alphanumerische Zeichen enthalten dürfen. Es ist kein Identifikationsschema zu verwenden.</t>
  </si>
  <si>
    <t>Rechnungsdatum</t>
  </si>
  <si>
    <t>das Datum, an dem die Rechnung ausgestellt wurde</t>
  </si>
  <si>
    <t>Code für den Rechnungstyp</t>
  </si>
  <si>
    <t>ein Code, der den Funktionstyp der Rechnung angibt</t>
  </si>
  <si>
    <t>Handelsrechnungen und Gutschriften sind nach den Einträgen in UNTDID 1001 [6] definiert.
Andere Einträge aus UNTDID 1001 [6] mit spezifischen Rech-nungen oder Gutschriften dürfen, falls zutreffend, verwendet werden.</t>
  </si>
  <si>
    <t>Code für die Rechnungswährung</t>
  </si>
  <si>
    <t>Code für die Währung der Umsatzsteuerbuchung</t>
  </si>
  <si>
    <t>für die Umsatzsteuerbuchung- und –Meldezwecke verwendete Währung, die im Land des Verkäufers gültig ist oder verlangt wird</t>
  </si>
  <si>
    <t>Ist in Verbindung mit dem Steuergesamtbetrag in Buchungswährung (BT-111) anzugeben, wenn für die Währung der Umsatzsteuerbuchung ein anderer Code als für die Rechnungswährung verwendet wird.
Die Listen der zugelassenen Währungen werden von der ISO 4217 Maintenance Agency „Codes for the representation of currencies and funds” geführt. Für weitere Informationen wird auf Artikel 230 der Richtlinie des Rates 2006/112/EG [2] verwiesen.</t>
  </si>
  <si>
    <t>Datum der Steuerfälligkeit</t>
  </si>
  <si>
    <t>Angabe eines Datums, in Übereinstimmung mit der Umsatzsteuerrichtlinie, an dem die Umsatzsteuer für den Verkäufer und für den Käufer abrechnungsrelevant wird, insoweit als dieses Datum bestimmt werden kann und vom Rechnungsdatum abweicht</t>
  </si>
  <si>
    <t>Das Steuererhebungsdatum für umsatzsteuerliche Zwecke ist üblicherweise das Datum der Warenlieferung oder des Abschlusses der Dienstleistung (das Basissteuerdatum). Dabei gibt es einige Varianten. Für weitere Informationen wird auf Artikel 226 (7) der Richtlinie des Rates 2006/112/EG [2] verwiesen.
Dieses Element ist erforderlich, falls das für die Umsatzsteuer-abrechnung angesetzte Datum vom Rechnungsdatum abweicht.
Sowohl der Käufer als auch der Verkäufer sollten das Lieferdatum für die Umsatzsteuerabrechnung verwenden, wenn dieses vom Verkäufer angegeben wird. Die Verwendung von BT-7 und BT-8 schließt sich gegenseitig aus.</t>
  </si>
  <si>
    <t>Code für das Datum der Steuerfälligkeit</t>
  </si>
  <si>
    <t>der Code für das Datum, zu dem die Umsatzsteuer für den Verkäufer und für den Käufer abrechnungsrelevant wird</t>
  </si>
  <si>
    <t>Der Code muss zwischen den folgenden Einträgen aus UNTDID 2005 [6] unterscheiden:
— Ausstellungsdatum des Rechnungsdokuments;
— tatsächliches Lieferdatum;
— Datum der Zahlung.
Der Code für das Steuererhebungsdatum für umsatzsteuerliche Zwecke wird verwendet, wenn das Steuererhebungsdatum für umsatzsteuerliche Zwecke bei Ausstellung der Rechnung nicht bekannt ist. Die Verwendung von BT-8 und BT-7 schließt sich gegenseitig aus.</t>
  </si>
  <si>
    <t>Fälligkeitsdatum der Zahlung</t>
  </si>
  <si>
    <t>der Termin, zu dem die Zahlung fällig ist</t>
  </si>
  <si>
    <t>Das Fälligkeitsdatum der Zahlung spiegelt das Fälligkeitsdatum der Nettozahlung wider. Bei Teilzahlungen gibt dies das erste Fälligkeitsdatum einer Nettozahlung an. Die entsprechende Beschreibung von komplexeren Zahlungsbedingungen kann in BT-20 angegeben werden.</t>
  </si>
  <si>
    <t>Referenz des Käufers</t>
  </si>
  <si>
    <t>eine vom Käufer zugewiesene und für internes Routing benutzte Kennung</t>
  </si>
  <si>
    <t>Die Referenz wird vom Käufer festgelegt (z. B. Kontaktdaten, Abteilung, Bürokennung, Projektcode), vom Verkäufer aber in der Rechnung angegeben.</t>
  </si>
  <si>
    <t>Projektreferenz</t>
  </si>
  <si>
    <t>die Kennung des Projektes, auf das sich die Rechnung bezieht</t>
  </si>
  <si>
    <t>Vertragsreferenz</t>
  </si>
  <si>
    <t>die Kennung eines Vertrags</t>
  </si>
  <si>
    <t>Die Vertragsreferenz sollte im Kontext der spezifischen Handelsbeziehung und für einen definierten Zeitraum einmalig vergeben sein.</t>
  </si>
  <si>
    <t>Bestellreferenz</t>
  </si>
  <si>
    <t>eine vom Käufer ausgegebene Kennung für eine refer-enzierte Bestellung</t>
  </si>
  <si>
    <t>Verkaufsauf-tragsreferenz</t>
  </si>
  <si>
    <t>eine vom Verkäufer ausgege-bene Kennung für einen referenzierten Verkaufs-auftrag</t>
  </si>
  <si>
    <t>Referenz auf die Wareneingangsmeldung</t>
  </si>
  <si>
    <t>eine Kennung für eine referenzierte Wareneingangsmeldung</t>
  </si>
  <si>
    <t>Lieferavisreferenz</t>
  </si>
  <si>
    <t>eine Kennung für ein referenziertes Lieferavis</t>
  </si>
  <si>
    <t>Ausschreibungs- oder Losreferenz</t>
  </si>
  <si>
    <t>die Kennung der Ausschrei-bung oder des Loses, auf die/das sich die Rechnung bezieht</t>
  </si>
  <si>
    <t>In manchen Ländern muss eine Referenz zu der Ausschreibung angegeben werden, die zu dem Vertrag geführt hat.</t>
  </si>
  <si>
    <t>Objektkennung 
Kennung des Schemas</t>
  </si>
  <si>
    <t>eine vom Verkäufer ange-gebene Kennung für ein Objekt, auf dem die Rechnung basiert
die Kennung für das Iden-tifikationsschema der Kennung des in Rechnung gestellten Artikels</t>
  </si>
  <si>
    <t>Buchungsreferenz des Käufers</t>
  </si>
  <si>
    <t>ein Textwert, der angibt, an welcher Stelle die betref-fenden Daten in den Finanz-konten des Käufers zu verbuchen sind</t>
  </si>
  <si>
    <t>Zahlungsbedingungen</t>
  </si>
  <si>
    <t>FREITEXT ZUR RECHNUNG</t>
  </si>
  <si>
    <t>eine Gruppierung betriebswirtschaftlicher Begriffe zur Angabe rechnungsrelevanter Freitexte einschließlich einer Qualifizierung dieser</t>
  </si>
  <si>
    <t>Code zur Qualifizierung des Freitextes zur Rechnung</t>
  </si>
  <si>
    <t>Die Qualifizierung des Freitextes zur Rechnung aus BT-22</t>
  </si>
  <si>
    <t>Aus den Einträgen aus UNTDID 4451 [6] auszuwählen.</t>
  </si>
  <si>
    <t>Freitext zur Rechnung</t>
  </si>
  <si>
    <t>ein Freitext, der un-strukturierte Informationen enthält, die für die Rechnung als Ganzes maßgeblich sind</t>
  </si>
  <si>
    <t>Wie z. B. der Grund für eine Korrektur oder ein Zuordnungs-vermerk im Falle, dass die Rechnung in ein Factoring-Verfahren gegeben wurde.</t>
  </si>
  <si>
    <t>PROZESS-STEUERUNG</t>
  </si>
  <si>
    <t>eine Gruppe von betriebswirt-schaftlichen Begriffen, die Informationen über den Geschäftsprozess und für das Rechnungsdokument geltende Regeln enthält</t>
  </si>
  <si>
    <t>Geschäftsprozesstyp</t>
  </si>
  <si>
    <t>identifiziert den Kontext des Geschäftsprozesses, in dem die Transaktion erfolgt, um es dem Käufer zu ermöglichen, die Rechnung in angemes-sener Weise zu verarbeiten</t>
  </si>
  <si>
    <t>vom Käufer anzugeben</t>
  </si>
  <si>
    <t>Spezifikationskennung</t>
  </si>
  <si>
    <t>eine Kennung der Spezifika-tion, die das gesamte Regel-werk zum semantischen In-halt, zu den Kardinalitäten und den Geschäftsregeln ent-hält und zu denen die im Instanzdokument enthaltenen Daten conformant sind</t>
  </si>
  <si>
    <t>REFERENZ AUF DIE VORAUS-GEGANGENE RECHNUNG</t>
  </si>
  <si>
    <t>eine Gruppe von betriebswirt-schaftlichen Begriffen, die Informationen über eine oder mehrere vorausgegangene Rechnungen enthält</t>
  </si>
  <si>
    <t>Referenz auf die vorausgegangene Rechnung</t>
  </si>
  <si>
    <t>die Identifikation einer Rechnung, die vom Verkäufer zuvor gesendet wurde</t>
  </si>
  <si>
    <t>Rechnungsdatum der vorausgegangenen Rechnung</t>
  </si>
  <si>
    <t>das Datum, zu dem die vorausgegangene Rechnung ausgestellt wurde</t>
  </si>
  <si>
    <t>Das Datum der vorausgegangenen Rechnung ist anzugeben, falls die vorausgegangene Rechnungsnummer nicht eindeutig ist.</t>
  </si>
  <si>
    <t>VERKÄUFER</t>
  </si>
  <si>
    <t>eine Gruppe von betriebswirt-schaftlichen Begriffen, die Informationen über den Verkäufer enthält</t>
  </si>
  <si>
    <t>Name des Verkäufers</t>
  </si>
  <si>
    <t>der volle formelle Name, unter dem der Verkäufer im nationalen Register für juri-stische Personen oder als steuerpflichtige Person ein-getragen ist oder anderweitig als Person(en) handelt</t>
  </si>
  <si>
    <t>Handelsname des Verkäufers</t>
  </si>
  <si>
    <t>ein Name, unter dem der Ver-käufer bekannt ist, sofern abweichend vom Namen des Verkäufers (auch als Firmen-name bekannt)</t>
  </si>
  <si>
    <t>Dieser darf verwendet werden, falls abweichend vom Namen des Verkäufers.</t>
  </si>
  <si>
    <t>Kennung des Verkäufers
Kennung des Schemas</t>
  </si>
  <si>
    <t>eine Kennung des Verkäufers
die Kennung für das Identifikationsschema der Kennung des Verkäufers</t>
  </si>
  <si>
    <t>https://docs.peppol.eu/poacc/billing/3.0/syntax/ubl-invoice/cac-AccountingSupplierParty/cac-Party/cac-PartyIdentification/cbc-ID/
https://docs.peppol.eu/poacc/billing/3.0/syntax/ubl-invoice/cac-AccountingSupplierParty/cac-Party/cac-PartyIdentification/cbc-ID/schemeID/</t>
  </si>
  <si>
    <t>https://docs.peppol.eu/poacc/billing/3.0/syntax/ubl-invoice/cac-AccountingSupplierParty/cac-Party/cac-PartyLegalEntity/cbc-CompanyID/
https://docs.peppol.eu/poacc/billing/3.0/syntax/ubl-invoice/cac-AccountingSupplierParty/cac-Party/cac-PartyLegalEntity/cbc-CompanyID/schemeID/</t>
  </si>
  <si>
    <t>Kennung der rechtlichen Registrierung des Verkäufers
Kennung des Schemas</t>
  </si>
  <si>
    <t>eine von einer offiziellen Regi-strierungsstelle ausgegebene Kennung, die den Verkäufer als Rechtsträger oder juristische Person identifiziert
die Kennung für das Iden-tifikationsschema der Kennung der rechtlichen Registrierung des Verkäufers</t>
  </si>
  <si>
    <t>Wird kein Identifikationsschema angegeben, sollte sie dem Käufer und Verkäufer bekannt sein.
Wird das Identifikationsschema verwendet, muss es aus den Einträgen der von der ISO/IEC 6523 Maintenance Agency veröffentlichten Liste ausgewählt werden.</t>
  </si>
  <si>
    <t>Umsatzsteuer-Identifikations-nummer des Verkäufers</t>
  </si>
  <si>
    <t>die Umsatzsteuer-Identifi-kationsnummer des Verkäu-fers (auch als Umsatzsteuer-Identifikationsnummer des Verkäufers bezeichnet)</t>
  </si>
  <si>
    <t>Umsatzsteuernummer mit vorangestelltem Ländercode. Ein als umsatzsteuerpflichtig registrierter Lieferant muss seine Umsatzsteuer-Identifikationsnummer angeben, es sei denn, er greift auf einen Steuerbevollmächtigen zurück.</t>
  </si>
  <si>
    <t>die örtliche Identifikation (definiert über die Verkäu-feranschrift) des Verkäufers für Steuerzwecke oder einer Referenz, die es dem Verkäufer ermöglicht, seinen Meldestatus für Steuerzwecke anzugeben</t>
  </si>
  <si>
    <t>Diese Informationen können unter Umständen Einfluss darauf haben, wie der Käufer die Rechnung begleicht (wie z. B. in Bezug auf Sozialversicherungsabgaben). So muss z. B. in einigen Ländern der Käufer, wenn der Verkäufer nicht steuerlich gemeldet ist, den Steuerbetrag zurückhalten und ihn im Namen des Verkäufers abführen.</t>
  </si>
  <si>
    <t>Sonstige rechtliche Informationen des Verkäufers</t>
  </si>
  <si>
    <t>weitere rechtliche Informa-tionen, die für den Verkäufer maßgeblich sind</t>
  </si>
  <si>
    <t>wie z. B. Aktienkapital</t>
  </si>
  <si>
    <t>Elektronische Adresse des Verkäufers
Kennung des Schemas</t>
  </si>
  <si>
    <t>gibt die elektronische Adresse des Verkäufers an, an die die Antwort auf die Rechnung auf Anwendungsebene gesendet werden kann
die Kennung für das Iden-tifikationsschema der elektronischen Adresse des Verkäufers</t>
  </si>
  <si>
    <t xml:space="preserve">
Der Kennung des Schemas muss aus einer von der Connecting Europe Facility geführten Liste ausgewählt werden.</t>
  </si>
  <si>
    <t>POSTANSCHRIFT DES VERKÄUFERS</t>
  </si>
  <si>
    <t>eine Gruppe von betriebswirt-schaftlichen Begriffen, die Informationen über die Verkäuferanschrift enthält</t>
  </si>
  <si>
    <t>Um den rechtlichen Anforderungen zu entsprechen, muss eine ausreichende Anzahl an Komponenten der Anschrift eingegeben werden.</t>
  </si>
  <si>
    <t>Zeile 1 der Verkäuferanschrift</t>
  </si>
  <si>
    <t>die Hauptzeile in einer Anschrift</t>
  </si>
  <si>
    <t>üblicherweise der Straßenname und die Hausnummer oder das Postfach</t>
  </si>
  <si>
    <t>Zeile 2 der Verkäuferanschrift</t>
  </si>
  <si>
    <t>eine zusätzliche Adresszeile in einer Anschrift, die ver-wendet werden kann, um weitere Einzelheiten in Er-gänzung zur Hauptzeile anzugeben</t>
  </si>
  <si>
    <t>Zeile 3 der Verkäuferanschrift</t>
  </si>
  <si>
    <t>Stadt der Verkäuferanschrift</t>
  </si>
  <si>
    <t>die übliche Bezeichnung der Stadt oder Gemeinde, in der sich die Verkäuferanschrift befindet</t>
  </si>
  <si>
    <t>Postleitzahl der Verkäuferanschrift</t>
  </si>
  <si>
    <t>die Kennung für eine dem zuständigen Postdienst entsprechend adressierbare Gruppe von Eigenschaften</t>
  </si>
  <si>
    <t>wie z. B. eine Postleitzahl</t>
  </si>
  <si>
    <t>Region oder Bundesland der Verkäuferanschrift</t>
  </si>
  <si>
    <t>die Unterteilung eines Landes</t>
  </si>
  <si>
    <t>wie z. B. eine Region, ein Landkreis oder Bezirk, ein Bundesland oder Bundesstaat, eine Provinz usw.</t>
  </si>
  <si>
    <t>Ländercode der Verkäuferanschrift</t>
  </si>
  <si>
    <t>ein Code, mit dem das Land bezeichnet wird</t>
  </si>
  <si>
    <t>KONTAKTDATEN DES VERKÄUFERS</t>
  </si>
  <si>
    <t>Eine Gruppe von betriebswirtschaftlichen Begriffen, die für den Verkäufer maßgebliche Kontaktinformationen enthält</t>
  </si>
  <si>
    <t>Kontaktstelle des Verkäufers</t>
  </si>
  <si>
    <t>eine Kontaktstelle für einen Rechtsträger oder eine juristische Person</t>
  </si>
  <si>
    <t>wie z. B. Personenname, Bezeichnung der Kontaktperson oder der Abteilung oder des Büros</t>
  </si>
  <si>
    <t>Telefonnummer der Kontaktstelle des Verkäufers</t>
  </si>
  <si>
    <t>eine Telefonnummer der Kontaktstelle</t>
  </si>
  <si>
    <t>E-Mail-Adresse der Kontaktstelle des Verkäufers</t>
  </si>
  <si>
    <t>eine E-Mail-Adresse der Kontaktstelle</t>
  </si>
  <si>
    <t>KÄUFER</t>
  </si>
  <si>
    <t>eine Gruppe von betriebswirt-schaftlichen Begriffen, die Informationen über den Käufer enthält</t>
  </si>
  <si>
    <t>Name des Käufers</t>
  </si>
  <si>
    <t>der volle Name des Käufers</t>
  </si>
  <si>
    <t>Handelsname des Käufers</t>
  </si>
  <si>
    <t>ein Name, unter dem der Käufer bekannt ist, sofern abweichend vom Namen des Käufers (auch als Firmen-name bekannt)</t>
  </si>
  <si>
    <t>Dieser darf verwendet werden, falls abweichend vom Namen des Käufers.</t>
  </si>
  <si>
    <t>Kennung des Käufers
Kennung des Schemas</t>
  </si>
  <si>
    <t>eine Kennung des Käufers
die Kennung für das Identifikationsschema der Kennung des Käufers</t>
  </si>
  <si>
    <t>Wird kein Schema angegeben, sollte sie dem Käufer und Verkäufer bekannt sein, z. B. eine zuvor ausgetauschte, vom Verkäufer zugewiesene Kennung des Käufers.
Wird das Identifikationsschema verwendet, muss es aus den Einträgen der von der ISO/IEC 6523 Maintenance Agency veröffentlichten Liste ausgewählt werden.</t>
  </si>
  <si>
    <t>Kennung der rechtlichen Registrierung des Käufers
Kennung des Schemas</t>
  </si>
  <si>
    <t>eine von einer offiziellen Regi-strierungsstelle ausgegebene Kennung, die den Käufer als Rechtsträger oder juristische Person identifiziert
die Kennung für das Identifikationsschema der Kennung der rechtlichen Registrierung des Käufers</t>
  </si>
  <si>
    <t>Wird kein Identifikationsschema angegeben, sollte sie dem Käufer und Verkäufer bekannt sein, z. B. die ausschließlich im entsprechenden gesetzlichen Umfeld verwendete Kennung.
Wird das Identifikationsschema verwendet, muss es aus den Einträgen der von der ISO/IEC 6523 Maintenance Agency veröffentlichten Liste ausgewählt werden.</t>
  </si>
  <si>
    <t>Umsatzsteuer-Identifikations-nummer des Käufers</t>
  </si>
  <si>
    <t>die Umsatzsteuer-Identifi-kationsnummer des Käufers</t>
  </si>
  <si>
    <t>Umsatzsteuernummer mit vorangestelltem Ländercode auf der Grundlage von EN ISO 3166-1</t>
  </si>
  <si>
    <t>Elektronische Adresse des Käufers
Kennung des Schemas</t>
  </si>
  <si>
    <t>gibt die elektronische Adresse des Käufers an, an die die Rechnung gesendet wird
die Kennung für das Identifikationsschema der elektronischen Adresse des Käufers</t>
  </si>
  <si>
    <t xml:space="preserve">
Die Kennung des Schemas muss aus einer von der Connecting Europe Facility geführten Liste ausgewählt werden.</t>
  </si>
  <si>
    <t>https://docs.peppol.eu/poacc/billing/3.0/syntax/ubl-invoice/cac-AccountingCustomerParty/cac-Party/cbc-EndpointID/
https://docs.peppol.eu/poacc/billing/3.0/syntax/ubl-invoice/cac-AccountingCustomerParty/cac-Party/cbc-EndpointID/schemeID/</t>
  </si>
  <si>
    <t>POSTANSCHRIFT DES KÄUFERS</t>
  </si>
  <si>
    <t>eine Gruppe von betriebswirt-schaftlichen Begriffen, die Informationen über die Anschrift des Käufers enthält</t>
  </si>
  <si>
    <t>Zeile 1 der Käuferanschrift</t>
  </si>
  <si>
    <t>Zeile 2 der Käuferanschrift</t>
  </si>
  <si>
    <t>eine zusätzliche Adresszeile in einer Anschrift, die ver-wendet werden kann, um weitere Einzelheiten in Er-gänzung zur Hauptzeile an-zugeben</t>
  </si>
  <si>
    <t>Zeile 3 der Käuferanschrift</t>
  </si>
  <si>
    <t>Stadt der Käuferanschrift</t>
  </si>
  <si>
    <t>die übliche Bezeichnung der Stadt oder Gemeinde, in der sich die Käuferanschrift befindet</t>
  </si>
  <si>
    <t>Postleitzahl der Käuferanschrift</t>
  </si>
  <si>
    <t>Region oder Bundesland der Käuferanschrift</t>
  </si>
  <si>
    <t>Ländercode der Käuferanschrift</t>
  </si>
  <si>
    <t>Die Listen der zugelassenen Länder werden von der EN ISO 3166-1 Maintenance Agency „Codes for the representation of names of countries and their subdivisions” geführt.</t>
  </si>
  <si>
    <t>KONTAKTDATEN DES KÄUFERS</t>
  </si>
  <si>
    <t>eine Gruppe von betriebswirt-schaftlichen Begriffen, die für den Käufer maßgebliche Kontaktinformationen enthält</t>
  </si>
  <si>
    <t>Kontaktdaten können vom Käufer bei der Bestellung angegeben oder vor der Bestellung als Stammdaten ausgetauscht werden. Kontaktdaten sollten nicht für die Zwecke der internen Lenkung der erhaltenen Rechnung durch den Empfänger verwendet werden; hierfür sollte die Referenz des Käufers verwendet werden.</t>
  </si>
  <si>
    <t>Kontaktstelle des Käufers</t>
  </si>
  <si>
    <t>Telefonnummer der Kontaktstelle des Käufers</t>
  </si>
  <si>
    <t>E-Mail-Adresse der Kontaktstelle des Käufers</t>
  </si>
  <si>
    <t>ZAHLUNGSEMPFÄNGER</t>
  </si>
  <si>
    <t>Eine Gruppe von betriebswirtschaftlichen Begriffen, die Informationen über den Zahlungsempfänger liefert, d. h. über die Stelle, die die Zahlung empfängt</t>
  </si>
  <si>
    <t>Die Rolle des Zahlungsempfängers darf auch von einer anderen Partei als dem Verkäufer, z. B. von einem Factoringdienst, ausgeübt werden.</t>
  </si>
  <si>
    <t>Firmierung/Name des Zahlungsempfängers</t>
  </si>
  <si>
    <t>der Name des Zahlungsempfängers</t>
  </si>
  <si>
    <t>Muss verwendet werden, wenn der Zahlungsempfänger nicht mit dem Verkäufer identisch ist. Der Name des Zahlungsempfängers darf jedoch dem Namen des Verkäufers entsprechen.</t>
  </si>
  <si>
    <t>Kennung des Zahlungsempfängers
Kennung des Schemas</t>
  </si>
  <si>
    <t>eine Kennung für den Zahlungsempfänger
die Kennung für das Identifikationsschema der Kennung des Zahlungsempfängers</t>
  </si>
  <si>
    <t>Wird kein Schema angegeben, sollte sie dem Käufer und Verkäufer bekannt sein, z. B. eine zuvor ausgetauschte, vom Käufer oder Verkäufer zugewiesene Kennung.
Wird das Identifikationsschema verwendet, muss es aus den Einträgen der von der ISO/IEC 6523 Maintenance Agency veröffentlichten Liste ausgewählt werden.</t>
  </si>
  <si>
    <t>Kennung der rechtlichen Registrierung des Zahlungsempfängers
Kennung des Schemas</t>
  </si>
  <si>
    <t>eine von einer offiziellen Regi-strierungsstelle ausgegebene Kennung, die den Zahlungs-empfänger als einen Rechts-träger oder eine juristische
die Kennung für das Identifikationsschema der Kennung der rechtlichen Registrierung des Zahlungs-empfängers</t>
  </si>
  <si>
    <t>Wird kein Schema angegeben, sollte sie dem Käufer und Ver-käufer bekannt sein, z. B. die ausschließlich im entsprechenden gesetzlichen Umfeld verwendete Kennung.
Wird das Identifikationsschema verwendet, muss es aus den Einträgen der von der ISO/IEC 6523 Maintenance Agency veröffentlichten Liste ausgewählt werden.</t>
  </si>
  <si>
    <t>STEUERBEVOLLMÄCHTIGTER DES VERKÄUFERS</t>
  </si>
  <si>
    <t>eine Gruppe von betriebswirt-schaftlichen Begriffen, die In-formationen über Steuerbevollmächtigten des Verkäufers enthält</t>
  </si>
  <si>
    <t>Name des Steuerbevollmächtigten des Verkäufers</t>
  </si>
  <si>
    <t>der volle Name des Steuerbevollmächtigten des Verkäufers</t>
  </si>
  <si>
    <t>Umsatzsteuer-Identifikations-nummer des Steuerbevollmächtigten des Verkäufers</t>
  </si>
  <si>
    <t>die Umsatzsteuer-Identifikationsnummer des Steuerbevollmächtigten des Verkäufers</t>
  </si>
  <si>
    <t>Umsatzsteuernummer mit vorangestelltem Ländercode auf der Grundlage von EN ISO 3166-1 „Codes for the representation of names of countries and their subdivisions“.</t>
  </si>
  <si>
    <t>POSTANSCHRIFT DES STEUERBEVOLLMÄCHTIGTEN DES VERKÄUFERS</t>
  </si>
  <si>
    <t>eine Gruppe von betriebswirt-schaftlichen Begriffen, die Informationen über die Postanschrift des Steuerbevollmächtigten enthält</t>
  </si>
  <si>
    <t>Falls sich der Verkäufer durch einen Steuerbevollmächtigten vertreten lässt, der für Zahlung der fälligen Umsatzsteuer verantwortlich ist, muss der Name/die Postanschrift des Steuerbevollmächtigten des Verkäufers in der Rechnung angegeben werden. Um den rechtlichen Anforderungen zu entsprechen, muss eine ausreichende Anzahl an Komponenten der Anschrift eingegeben werden.</t>
  </si>
  <si>
    <t>Üblicherweise der Straßenname und die Hausnummer oder das Postfach.</t>
  </si>
  <si>
    <t>eine zusätzliche Adresszeile in einer Anschrift, die ver-wendet werden kann, um weitere Einzelheiten in Ergänzung zur Hauptzeile anzugeben</t>
  </si>
  <si>
    <t>die übliche Bezeichnung der Stadt oder Gemeinde, in der sich die Anschrift des Steuerbevollmächtigten befindet</t>
  </si>
  <si>
    <t>Postleitzahl der Steuerbevollmächtigtenaschrift</t>
  </si>
  <si>
    <t>Land, in dem die Umsatzsteuer anfällt
Die Listen der zugelassenen Länder werden von der EN ISO 3166-1 Maintenance Agency „Codes for the representation of names of countries and their subdivisions” geführt.</t>
  </si>
  <si>
    <t>LIEFERINFORMATIONEN</t>
  </si>
  <si>
    <t>eine Gruppe von betriebswirt-schaftlichen Begriffen, die Informationen darüber enthält, wo und wann die in Rechnung gestellten Waren und Dienstleistungen geliefert bzw. erbracht werden</t>
  </si>
  <si>
    <t>Name des Waren- oder Dienstleistungsempfängers</t>
  </si>
  <si>
    <t>der Name der Partei, an die die Waren geliefert bzw. für die die Dienstleistungen erbracht werden</t>
  </si>
  <si>
    <t>muss verwendet werden, wenn der Waren- bzw. Dienstleistungs-empfänger nicht mit dem Käufer identisch ist</t>
  </si>
  <si>
    <t>Wird kein Schema angegeben, sollte sie dem Käufer und Verkäufer bekannt sein, z. B. eine zuvor ausgetauschte, vom Käufer oder Verkäufer zugewiesene Kennung.
Wird das Identifikationsschema verwendet, muss es aus den Einträgen der von der ISO/IEC 6523 Maintenance Agency veröffentlichten Liste ausgewählt werden.</t>
  </si>
  <si>
    <t>eine Kennung für den Ort, an den die Waren geliefert oder an dem die Dienstleistungen erbracht werden
die Kennung für das Identifikationsschema der Kennung für den Lieferort</t>
  </si>
  <si>
    <t>Kennung des Lieferorts
Kennung des Schemas</t>
  </si>
  <si>
    <t>das Datum, an dem die Warenlieferung oder Dienst-leistungserbringung erfolgt ist oder abgeschlossen wurde</t>
  </si>
  <si>
    <t>RECHNUNGSZEITRAUM</t>
  </si>
  <si>
    <t>eine Gruppe von betriebswirt-schaftlichen Begriffen, die Informationen über den Rechnungszeitraum enthält</t>
  </si>
  <si>
    <t>Wird verwendet, um anzuzeigen, wann der von der Rechnung abgedeckte Zeitraum beginnt und wann er endet. Wird auch als Lieferzeitraum bezeichnet.</t>
  </si>
  <si>
    <t>Anfangsdatum des Rechnungszeitraums</t>
  </si>
  <si>
    <t>das Datum, an dem der Rechnungszeitraum beginnt</t>
  </si>
  <si>
    <t>Das ursprüngliche Datum der Warenlieferung oder Dienstleistungserbringung.</t>
  </si>
  <si>
    <t>Enddatum des Rechnungszeitraums</t>
  </si>
  <si>
    <t>das Datum, an dem der Rechnungszeitraum endet</t>
  </si>
  <si>
    <t>Das Datum, an dem die Warenlieferung oder Dienstleistungserbringung abgeschlossen wurde.</t>
  </si>
  <si>
    <t>LIEFERANSCHRIFT</t>
  </si>
  <si>
    <t>eine Gruppe von betriebswirt-schaftlichen Begriffen, die Informationen über die Anschrift enthält, an die die in Rechnung gestellten Waren geliefert oder an der die in Rechnung gestellten Dienst-leistungen erbracht werden</t>
  </si>
  <si>
    <t>Im Falle einer Abholung entspricht die Lieferanschrift der Abholanschrift. Um den rechtlichen Anforderungen zu entsprechen, muss eine ausreichende Anzahl an Komponenten der Anschrift eingegeben werden.</t>
  </si>
  <si>
    <t>Zeile 1 der Lieferanschrift</t>
  </si>
  <si>
    <t>üblicherweise der Straßenname und die Hausnummer</t>
  </si>
  <si>
    <t>Zeile 2 der Lieferanschrift</t>
  </si>
  <si>
    <t>Zeile 3 der Lieferanschrift</t>
  </si>
  <si>
    <t>eine zusätzliche Adresszeile in einer Anschrift, die verwendet werden kann, um weitere Einzelheiten in Ergänzung zur Hauptzeile anzugeben</t>
  </si>
  <si>
    <t>Stadt der Lieferanschrift</t>
  </si>
  <si>
    <t>die übliche Bezeichnung der Stadt oder Gemeinde, in der sich die Lieferanschrift befindet</t>
  </si>
  <si>
    <t>Postleitzahl der Lieferanschrift</t>
  </si>
  <si>
    <t>Die Kennung für eine dem zuständigen Postdienst entsprechend adressierbare Gruppe von Eigenschaften</t>
  </si>
  <si>
    <t>Region oder Bundesland der Lieferanschrift</t>
  </si>
  <si>
    <t>Ländercode der Lieferanschrift</t>
  </si>
  <si>
    <t>Die Listen der zugelassenen Länder werden von der EN ISO 3166-1 Maintenance Agency „Codes for the represen-tation of names of countries and their subdivisions” geführt.</t>
  </si>
  <si>
    <t>ZAHLUNGSANWEISUNGEN</t>
  </si>
  <si>
    <t>eine Gruppe von betriebswirt-schaftlichen Begriffen, die Informationen über die Zahlung enthält</t>
  </si>
  <si>
    <t>Code für die Zahlungsart</t>
  </si>
  <si>
    <t>das als Code ausgedrückte erwartete oder genutzte Zahlungsmittel</t>
  </si>
  <si>
    <t>Die Einträge aus der UNTDID 4461 Codeliste [6] müssen verwendet werden. Es sollte zwischen SEPA- und Nicht-SEPA-Zahlungen unterschieden werden sowie zwischen Kreditzah-lungen, Lastschriften, Kartenzahlungen und anderen Zahlungs-mitteln.</t>
  </si>
  <si>
    <t>Text zur Zahlungsart</t>
  </si>
  <si>
    <t>das in Textform ausgedrückte erwartete oder genutzte Zahlungsmittel</t>
  </si>
  <si>
    <t>wie z. B. bar, per Überweisung, Lastschrift, Kreditkarte usw.</t>
  </si>
  <si>
    <t>Verwendungszweck</t>
  </si>
  <si>
    <t>ein Textwert, der zur Verknüpfung der Zahlung mit der vom Verkäufer ausgestellten Rechnung verwendet wird</t>
  </si>
  <si>
    <t>ÜBERWEISUNG</t>
  </si>
  <si>
    <t>eine Gruppe von betriebswirt-schaftlichen Begriffen, die Informationen über Über-weisungen enthält</t>
  </si>
  <si>
    <t>Kennung des Zahlungskontos</t>
  </si>
  <si>
    <t>eine eindeutige Kennung für das bei einem Zahlungs-dienstleister geführte Finanzkonto, auf das die Zahlung erfolgen sollte</t>
  </si>
  <si>
    <t>wie z. B. eine IBAN (im Falle einer SEPA-Zahlung) oder eine nationale Kontonummer</t>
  </si>
  <si>
    <t>Name des Zahlungskontos</t>
  </si>
  <si>
    <t>der Name des bei einem Zahlungsdienstleister geführ-ten Zahlungskontos, auf das die Zahlung erfolgen sollte</t>
  </si>
  <si>
    <t>Kennung des Zahlungsdienst-leisters</t>
  </si>
  <si>
    <t>eine Kennung für den Zahlungsdienstleister, bei dem das Zahlungskonto geführt wird</t>
  </si>
  <si>
    <t>wie z. B. der BIC oder eine nationale Bankleitzahl, sofern gefordert. Es ist kein Identifikationsschema zu verwenden.</t>
  </si>
  <si>
    <t>INFORMATIONEN ZUR ZAHLUNSKARTE</t>
  </si>
  <si>
    <t>eine Gruppe von betriebswirt-schaftlichen Begriffen, die Informationen über die Karte enthält, die im Falle einer gleichzeitig mit der Rech-nungsstellung erfolgenden Zahlung genutzt wird</t>
  </si>
  <si>
    <t>Wird nur dann verwendet, wenn der Käufer entschieden hat, unter Nutzung einer Zahlungskarte, wie z. B. einer Kredit- oder Geldkarte, zu zahlen.</t>
  </si>
  <si>
    <t>Zahlungskartennummer</t>
  </si>
  <si>
    <t>die Hauptkontonummer (en: Primary Account Number, PAN), zu der die für die Zahlung genutzte Karte gehört</t>
  </si>
  <si>
    <t>In Übereinstimmung mit Sicherheitsnormen für Kartenzahlungen sollte eine Rechnung niemals eine vollständige Zahlungskarten-Hauptkontonummer enthalten. Aktuell gilt folgende Vorgabe des PCI Security Standards Council: Es sind höchstens die ersten 6 und letzten 4 Ziffern anzuzeigen.</t>
  </si>
  <si>
    <t>Name des Zahlungskarteninhabers</t>
  </si>
  <si>
    <t>der Name des Zahlungs-karteninhabers</t>
  </si>
  <si>
    <t>LASTSCHRIFT-VERFAHREN</t>
  </si>
  <si>
    <t>eine Gruppe von betriebswirt-schaftlichen Begriffen, die Informationen über eine Lastschrift enthält</t>
  </si>
  <si>
    <t>Diese Gruppe darf genutzt werden, um in der Rechnung vorweg anzugeben, dass die Zahlung über SEPA oder ein anderes vom Verkäufer eingeleitetes Lastschriftverfahren erfolgt, in Über-einstimmung mit den Regeln des SEPA- oder anderweitigen Lastschriftverfahrens.</t>
  </si>
  <si>
    <t>Kennung der Mandatsreferenz</t>
  </si>
  <si>
    <t>eindeutige Kennung, die vom Zahlungsempfänger zur Referenz der Einzugs-ermächtigung zugewiesen wird</t>
  </si>
  <si>
    <t>Wird verwendet, um den Käufer vorweg über eine SEPA-Lastschrift in Kenntnis zu setzen.</t>
  </si>
  <si>
    <t>Kennung des Gläubigers</t>
  </si>
  <si>
    <t>eindeutige Bankverbin-dungskennung des Zah-lungsempfängers oder des Verkäufers, die von der Bank des Zahlungsempfängers oder des Verkäufers zugewiesen wird</t>
  </si>
  <si>
    <t>Kennung des zu belastenden Kontos</t>
  </si>
  <si>
    <t>das durch die Lastschrift zu belastende Konto</t>
  </si>
  <si>
    <t>ABSCHLÄGE AUF DOKUMENTENEBENE</t>
  </si>
  <si>
    <t>eine Gruppe von betriebswirt-schaftlichen Begriffen, die Informationen über Abschläge enthält, die für die Rechnung als Ganzes gelten</t>
  </si>
  <si>
    <t>Abzüge, wie z. B. für einbehaltene Steuern, dürfen ebenfalls in dieser Gruppe angegeben werden.</t>
  </si>
  <si>
    <t>Betrag des Abschlags auf Dokumentenebene</t>
  </si>
  <si>
    <t>der Abschlagsbetrag ohne Umsatzsteuer</t>
  </si>
  <si>
    <t>Grundbetrag des Abschlags auf Dokumentenebene</t>
  </si>
  <si>
    <t>der Grundbetrag, der in Ver-bindung mit dem Prozentsatz des Abschlages auf Dokumentenebene zur Berechnung des Betrags des Abschlages auf Dokumentenebene verwendet werden darf</t>
  </si>
  <si>
    <t>der Prozentsatz, der in Ver-bindung mit dem Grund-betrag des Abschlages auf Dokumentenebene zur Be-rechnung des Betrags des Abschlages auf Dokumentenebene verwendet werden darf</t>
  </si>
  <si>
    <t>Code für die Umsatzsteuer-kategorie des Abschlages auf Dokumentenebene</t>
  </si>
  <si>
    <t>eine codierte Angabe dazu, welche Umsatzsteuer-kategorie für den Abschlag auf Dokumentenebene gilt</t>
  </si>
  <si>
    <t>Umsatzsteuersatz für den Abschlag auf Dokumentenebene</t>
  </si>
  <si>
    <t>der für den Abschlag auf Dokumentenebene geltende und in Prozent angegebene Umsatzsteuersatz</t>
  </si>
  <si>
    <t>Grund für den Abschlag auf Dokumentenebene</t>
  </si>
  <si>
    <t>der in Textform angegebene Grund für den Abschlag auf Dokumentenebene</t>
  </si>
  <si>
    <t>Code für den Grund für den Abschlag auf Dokumentenebene</t>
  </si>
  <si>
    <t>der als Code angegebene Grund für den Abschlag auf Dokumentenebene</t>
  </si>
  <si>
    <t>Einträge aus der UNTDID 5189 Codeliste [6] verwenden. Der Code des Grundes für den Abschlag auf Dokumentenebene und der Grund für den Abschlag auf Dokumentenebene müssen einander entsprechen.</t>
  </si>
  <si>
    <t>ZUSCHLÄGE AUF DOKUMENTENEBENE</t>
  </si>
  <si>
    <t>eine Gruppe von betriebswirt-schaftlichen Begriffen, die Informationen über Zuschläge und Steuern – ausgenommen die Umsatzsteuer – enthält, die für die Rechnung als Ganzes gelten</t>
  </si>
  <si>
    <t>Betrag des Zuschlags auf Dokumentenebene</t>
  </si>
  <si>
    <t>der Betrag eines Zuschlages ohne die Umsatzsteuer</t>
  </si>
  <si>
    <t>Grundbetrag des Zuschlags auf Dokumentenebene</t>
  </si>
  <si>
    <t>der Grundbetrag, der in Ver-bindung mit dem Prozentsatz des Zuschlags auf Dokumentenebene zur Berechnung des Betrags des Zuschlags auf Dokumentenebene verwendet werden darf</t>
  </si>
  <si>
    <t>Prozentsatz des Zuschlags auf Dokumentenebene</t>
  </si>
  <si>
    <t>der Prozentsatz, der in Ver-bindung mit dem Grund-betrag des Zuschlags auf Dokumentenebene zur Be-rechnung des Betrags des Zuschlags auf Dokumentenebene verwendet werden darf</t>
  </si>
  <si>
    <t>Code der für den Zuschlag auf Dokumentenebene geltenden Umsatzsteuer-kategorie</t>
  </si>
  <si>
    <t>eine codierte Kennung der für den Zuschlag auf Dokumentenebene geltenden Umsatzsteuerkategorie</t>
  </si>
  <si>
    <t>Folgende Einträge aus UNTDID 5305 [6] werden verwendet (nähere Angaben in Klammern):
— Normalsatz (Umsatzsteuer fällt nach Normalverfahren an);
— nach dem Nullsatz zu versteuernde Waren (Umsatzsteuer fällt mit einem Prozentsatz von null an);
— steuerbefreit (USt./IGIC/IPSI);
— Umkehrung der Steuerschuldnerschaft (es gelten die Regeln zur Umkehrung der Steuerschuldnerschaft bei USt./IGIC/IPSI);
— umsatzsteuerbefreit für innergemeinschaftliche Waren-lieferungen (USt./IGIC/IPSI nicht erhoben aufgrund von Regeln zu innergemeinschaftlichen Lieferungen);
— freier Ausfuhrartikel, Steuer nicht erhoben (USt./IGIC/IPSI nicht erhoben aufgrund von Export außerhalb der EU);
— Dienstleistungen außerhalb des Steueranwendungsbereichs (Verkauf unterliegt nicht der USt./IGIC/IPSI);
— allgemeine indirekte Steuer der Kanarischen Inseln (IGIC-Steuer fällt an);
— IPSI (Steuer für Ceuta/Melilla) fällt an.</t>
  </si>
  <si>
    <t>Umsatzsteuersatz des Zuschlags auf Dokumentenebene</t>
  </si>
  <si>
    <t>der Umsatzsteuersatz, dargestellt als Prozentsatz, der für den Zuschlag auf Dokumentenebene gilt</t>
  </si>
  <si>
    <t>Grund für den Zuschlag auf Dokumentenebene</t>
  </si>
  <si>
    <t>der in Textform angegebene Grund für den Zuschlag auf Dokumentenebene</t>
  </si>
  <si>
    <t>Code des Grundes für den Zuschlag auf Dokumentenebene</t>
  </si>
  <si>
    <t>der als Code angegebene Grund für den Zuschlag auf Dokumentenebene</t>
  </si>
  <si>
    <t>Einträge aus der UNTDID 7161 Codeliste [6] verwenden. Der Code des Grundes für den Zuschlag auf Dokumentenebene und der Grund für den Zuschlag auf Dokumentenebene müssen einander entsprechen.</t>
  </si>
  <si>
    <t>GESAMTSUMMEN AUF DOKUMENTENEBENE</t>
  </si>
  <si>
    <t>eine Gruppe von betriebswirt-schaftlichen Begriffen, die die monetären Gesamtsummen der Rechnung enthält</t>
  </si>
  <si>
    <t>Summe der Nettobeträge aller Rechnungspositionen</t>
  </si>
  <si>
    <t>Summe aller Rechnungs-positions-Nettobeträge der Rechnung</t>
  </si>
  <si>
    <t>Summe der Abschläge auf Dokumentenebene</t>
  </si>
  <si>
    <t>Summe aller in der Rechnung enthaltenen Abschläge der Dokumentenebene</t>
  </si>
  <si>
    <t>Abschläge auf der Positionsebene sind in den Gesamtpositionsbeträgen enthalten, die addiert werden, um den Gesamtnettobetrag der Positionen zu erhalten.</t>
  </si>
  <si>
    <t>Summe der Zuschläge auf Dokumentenebene</t>
  </si>
  <si>
    <t>Summe aller in der Rechnung enthaltenen Zuschläge der Dokumentenebene</t>
  </si>
  <si>
    <t>Zuschläge der Positionsebene sind in den Gesamtpositionsbeträgen enthalten, die addiert werden, um den Gesamtnettobetrag der Positionen zu erhalten.</t>
  </si>
  <si>
    <t>Rechnungsgesamtbetrag ohne Umsatzsteuer</t>
  </si>
  <si>
    <t>die Gesamtsumme der Rechnung ohne Umsatzsteuer</t>
  </si>
  <si>
    <t>Der Rechnungsgesamtbetrag ohne Umsatzsteuer ist die Summe der Rechnungspositions-Nettobeträge abzüglich der Summe der Zuschläge auf Dokumentenebene zuzüglich der Summe der Abschläge der Dokumentenebene.</t>
  </si>
  <si>
    <t>Gesamtbetrag der Rechnungsumsatzsteuer</t>
  </si>
  <si>
    <t>der Gesamtbetrag der Umsatzsteuer für die Rechnung</t>
  </si>
  <si>
    <t>Der Gesamtbetrag der Rechnungsumsatzsteuer ist die Summe aller Beträge für die einzelnen Umsatzsteuerkategorien.</t>
  </si>
  <si>
    <t>Steuergesamtbetrag in Buchungswährung</t>
  </si>
  <si>
    <t>der Steuergesamtbetrag in Buchungswährung, die im Land des Verkäufers gültig ist oder verlangt wird</t>
  </si>
  <si>
    <t>Zu verwenden, wenn der Code für die Währung der Umsatzsteuerbuchung (BT-6) nach Artikel 230 der Richtlinie 2006/112/EG über Umsatzsteuer vom Code für die Rechnungswährung (BT-5) abweicht.
Der Steuergesamtbetrag in Buchungswährung wird bei der Berechnung der Rechnungssummen nicht berücksichtigt.</t>
  </si>
  <si>
    <t>Rechnungs-gesamtbetrag einschließlich Umsatzsteuer</t>
  </si>
  <si>
    <t>der Gesamtbetrag der Rech-nung mit Umsatzsteuer</t>
  </si>
  <si>
    <t>Der Rechnungsgesamtbetrag einschließlich Umsatzsteuer ist der Rechnungsgesamtbetrag ohne Umsatzsteuer zuzüglich des Gesamtbetrages der Rechnungsumsatzsteuer.</t>
  </si>
  <si>
    <t>Vorauszahlungsbetrag</t>
  </si>
  <si>
    <t>die Summe der im Voraus gezahlten Beträge</t>
  </si>
  <si>
    <t>Dieser Betrag wird vom Rechnungsgesamtbetrag einschließlich Umsatzsteuer subtrahiert, um den fälligen Zahlungsbetrag zu berechnen.</t>
  </si>
  <si>
    <t>Rundungsbetrag</t>
  </si>
  <si>
    <t>der Betrag, der dem Rech-nungsgesamtbetrag hinzu-zufügen ist, um den zu zahlenden Betrag zu runden</t>
  </si>
  <si>
    <t>Fälliger Zahlungsbetrag</t>
  </si>
  <si>
    <t>der ausstehende Betrag, um dessen Zahlung gebeten wird</t>
  </si>
  <si>
    <t>Dieser Betrag ist der Rechnungsgesamtbetrag einschließlich Umsatzsteuer abzüglich des im Voraus gezahlten Betrages. Im Falle einer vollständig beglichenen Rechnung ist dieser Betrag gleich null. Der Betrag kann negativ sein; in diesem Fall schuldet der Verkäufer dem Käufer den Betrag.</t>
  </si>
  <si>
    <t>UMSATZSTEUERAUFSCHLÜSSELUNG</t>
  </si>
  <si>
    <t>eine Gruppe von betriebswirt-schaftlichen Begriffen, die Informationen über die Umsatzsteueraufschlüsselung in verschiedene Kategorien, Sätze und Befreiungsgründe enthält</t>
  </si>
  <si>
    <t>Kategoriespezifischer Steuerbasisbetrag</t>
  </si>
  <si>
    <t>Summe aller zu versteuern-den Beträge, für die ein be-stimmter Code der Umsatzsteuerkategorie und ein bestimmter Umsatzsteuersatz gelten (falls ein kategoriespezifischer Umsatzsteuersatz gilt)</t>
  </si>
  <si>
    <t>Die Summe des Gesamtnettobetrags der Positionen zuzüglich der Zuschläge abzüglich der Abschläge der Dokumentenebene, für die ein bestimmter Code der Umsatzsteuerkategorie und ein bestimmter Umsatzsteuersatz gelten (falls ein kategorie-spezifischer Umsatzsteuersatz gilt).</t>
  </si>
  <si>
    <t>Kategoriespezifischer Steuerbetrag</t>
  </si>
  <si>
    <t>der für die betreffende Umsatzsteuerkategorie zu entrichtende Gesamtbetrag</t>
  </si>
  <si>
    <t>Wird durch Multiplikation des nach der Umsatzsteuerkategorie zu versteuernden Betrages mit dem für die betreffende Umsatzsteuerkategorie geltenden Umsatzsteuersatz berechnet.</t>
  </si>
  <si>
    <t>Code der Umsatzsteuer-kategorie</t>
  </si>
  <si>
    <t>codierte Bezeichnung einer Umsatzsteuerkategorie</t>
  </si>
  <si>
    <t>kategoriespezifischer Umsatzsteuersatz</t>
  </si>
  <si>
    <t>der Umsatzsteuersatz, angegeben als für die betref-fende Umsatzsteuerkategorie geltender Prozentsatz</t>
  </si>
  <si>
    <t>Der Code der Umsatzsteuerkategorie und der kategorie-spezifische Umsatzsteuersatz müssen einander entsprechen.</t>
  </si>
  <si>
    <t>Umsatzsteuerbefreiungsgrund</t>
  </si>
  <si>
    <t>in Textform angegebener Grund für die Befreiung des Betrages von der Umsatzsteuerpflicht oder dafür, warum keine Umsatzsteuer berechnet wird</t>
  </si>
  <si>
    <t>Artikel 226 Nummer 11 bis 15 der Richtlinie 2006/112/EG [2].</t>
  </si>
  <si>
    <t>Code für den Umsatzsteuer-befreiungsgrund</t>
  </si>
  <si>
    <t>in Codeform angegebener Grund für die Befreiung des Betrages von der Umsatzsteuerpflicht</t>
  </si>
  <si>
    <t>Codeliste von der Connecting Europe Facility ausgegeben und geführt.</t>
  </si>
  <si>
    <t>RECHNUNGSBEGRÜNDENDE UNTERLAGEN</t>
  </si>
  <si>
    <t>eine Gruppe von betriebswirt-schaftlichen Begriffen, die Informationen über rechnungsbegründende Unterlagen enthält, die Belege für die in der Rechnung gestellten Ansprüche enthalten</t>
  </si>
  <si>
    <t>Die rechnungsbegründenden Unterlagen können sowohl für die Referenz einer Dokumentnummer, die dem Empfänger bekannt sein sollte, als auch eines externen (durch einen URL referen-zierten) Dokuments oder eines eingebetteten Dokuments (wie z. B. eines Stundenzettels als PDF-Datei) verwendet werden. Die Option der Verknüpfung mit einem externen Dokument ist z. B. dann erforderlich, wenn es um große Anhänge und/oder um sensible Informationen, z. B. bei personenbezogenen Diensten, geht, die von der Rechnung getrennt werden müssen.</t>
  </si>
  <si>
    <t>Kennung der rechnungsbegründenden Unterlage</t>
  </si>
  <si>
    <t>eine Kennung der Unterlage</t>
  </si>
  <si>
    <t>Beschreibung der rechnungsbegründenden Unterlage</t>
  </si>
  <si>
    <t>eine Beschreibung der Unterlage</t>
  </si>
  <si>
    <t>wie z. B. Stundenabrechnung, Nutzungs- oder Verbrauchsbericht usw.</t>
  </si>
  <si>
    <t>Bezugsort der rechnungsbgegründenden Unterlage</t>
  </si>
  <si>
    <t>die URL (Uniform Resource Locator), unter der das externe Dokument verfügbar ist</t>
  </si>
  <si>
    <t>Ein Mittel zur Auffindung der Ressource einschließlich des dafür vorgesehenen primären Zugangsverfahrens, z. B. http:// oder ftp://.
Der Speicherort des externen Dokuments muss dann verwendet werden, wenn der Käufer weitere Informationen als Belege für die in Rechnung gestellten Beträge benötigt.
Externe Dokumente sind nicht Bestandteil der Rechnung. Der Zugriff auf externe Dokumente kann gewisse Risiken bergen.</t>
  </si>
  <si>
    <t>Anhangsdokument
MIME-Code des Anhangsdokuments
Dateiname des Anhangsdokuments</t>
  </si>
  <si>
    <t>ein als Binärobjekt einge-bettetes oder zusammen mit der Rechnung gesendetes Anhangsdokument
der MIME-Code des Anhangsdokuments
der Dateiname des Anhangsdokuments</t>
  </si>
  <si>
    <t>Ein Anhangsdokument wird dann verwendet, wenn für die zukünftige Bezugnahme oder für Auditierungszwecke eine Dokumentation in Verbindung mit der Rechnung aufbewahrt werden muss.
Zulässige MIME-Codes:
— application/pdf;
— image/png;
— image/jpeg;
— text/csv;
— application/vnd.openxmlformats-officedocument.spreadsheetml.sheet;
— application/vnd.oasis.opendocument. spreadsheet.</t>
  </si>
  <si>
    <t>RECHNUNGSPOSITION</t>
  </si>
  <si>
    <t>eine Gruppe von betriebswirtschaftlichen Begriffen, die Informationen über einzelne Rechnungspositionen enthält</t>
  </si>
  <si>
    <t>Kennung der Rechnungsposition</t>
  </si>
  <si>
    <t>eine eindeutige Kennung für die betreffende Position innerhalb der Rechnung</t>
  </si>
  <si>
    <t>Freitext zur Rechnungsposition</t>
  </si>
  <si>
    <t>ein Freitext, der unstrukturierte Informa-tionen enthält, die für die Rechnungsposition maßgeblich sind</t>
  </si>
  <si>
    <t>Objektkennung auf Ebene der Rechnungsposition
Kennung des Schemas</t>
  </si>
  <si>
    <t>eine vom Verkäufer ange-gebene Kennung für einen Gegenstand, auf dem die Rechnungsposition basiert
die Kennung für das Identifikationsschema der Objektkennung auf Ebene der Rechnungsposition</t>
  </si>
  <si>
    <t>Das kann je nach Anwendung eine Abonnementnummer, eine Telefonnummer, ein Zählerstand usw. sein.
Sollte es für den Empfänger nicht eindeutig sein, welches Schema für die Kennung verwendet wird, sollte eine bedingte Kennung des Schemas verwendet werden, die aus den Codelisteneinträgen aus UNTDID 1153 [6] ausgewählt werden muss.</t>
  </si>
  <si>
    <t>In Rechnung gestellte Menge</t>
  </si>
  <si>
    <t>die Menge der in der betref-fenden Zeile in Rechnung ge-stellten Einzelartikel (Waren oder Dienstleistungen)</t>
  </si>
  <si>
    <t>Code der Maßeinheit der in Rechnung gestellten Menge</t>
  </si>
  <si>
    <t>die für die in Rechnung ge-stellte Menge geltende Maß-einheit</t>
  </si>
  <si>
    <t>Die Maßeinheit muss aus den Listen aus UN/ECE Recommen-dation No. 20 „Codes for Units of Measure Used in International Trade“ [7] und UN/ECE Recommendation No. 21 „Codes for Passengers, Types of Cargo, Packages and Packaging Materials (with Complementary Codes for Package Names)“ [19] unter Anwendung des in UN/ECE Rec No. 20 Intro 2.a) beschriebenen Verfahrens ausgewählt werden. Es ist zu beachten, dass es in den meisten Fällen für Käufer und Verkäufer nicht notwendig ist, diese Listen vollständig in ihre Software zu implementieren. Verkäufer brauchen nur die für ihre Waren und Dienstleistungen erforderlichen Einheiten zu unterstützen; Käufer brauchen nur zu überprüfen, dass die in der Rechnung verwendeten Einheiten mit den in anderen Dokumenten (wie z. B. in Verträgen, Katalogen, Bestellungen und Lieferavise) verwendeten Einheiten übereinstimmen.</t>
  </si>
  <si>
    <t>Nettobetrag der Rechnungsposition</t>
  </si>
  <si>
    <t>der Gesamtbetrag der Rechnungsposition</t>
  </si>
  <si>
    <t>Dies ist der „Netto“-Betrag d. h. ohne die Umsatzsteuer, aber einschließlich aller für die Positionsebene geltenden Zu- und Abschläge sowie sonstiger anfallender Steuern.</t>
  </si>
  <si>
    <t>Referenz zur Bestellposition</t>
  </si>
  <si>
    <t>eine Kennung für eine Position innerhalb einer Bestellung, die vom Käufer getätigt wurde</t>
  </si>
  <si>
    <t>Auf die Bestellreferenz wird auf Dokumentenebene verwiesen.</t>
  </si>
  <si>
    <t>Buchungsreferenz des Käufers für die Rechnungsposition</t>
  </si>
  <si>
    <t>ein Textwert, der angibt, an welcher Stelle die betreffen-den Daten in den Finanz-konten des Käufers zu ver-buchen sind</t>
  </si>
  <si>
    <t>Bei Bedarf muss diese Referenz dem Verkäufer vor Ausstellung der Rechnung vom Käufer zur Verfügung gestellt werden.</t>
  </si>
  <si>
    <t>RECHNUNGSPOSITIONSZEITRAUM</t>
  </si>
  <si>
    <t>eine Gruppe von betriebswirt-schaftlichen Begriffen, die Informationen über den für die Rechnungsposition maßgeblichen Zeitraum enthält</t>
  </si>
  <si>
    <t>Wird auch als Rechnungspositions-Lieferzeitraum bezeichnet.</t>
  </si>
  <si>
    <t>Anfangsdatum des Rechnungspositionszeitraums</t>
  </si>
  <si>
    <t>das Datum, an dem der Rechnungszeitraum der betreffenden Rechnungsposition beginnt</t>
  </si>
  <si>
    <t>Das Datum ist der erste Tag des Rechnungszeitraums.</t>
  </si>
  <si>
    <t>Enddatum des Rechnungspositionszeitraums</t>
  </si>
  <si>
    <t>das Datum, an dem der Rechnungszeitraum der betreffenden Rechnungsposition endet</t>
  </si>
  <si>
    <t>Das Datum ist der letzte Tag des Rechnungszeitraums.</t>
  </si>
  <si>
    <t>ABSCHLÄGE AUF EBENE DER RECHNUNGSPOSITION</t>
  </si>
  <si>
    <t>eine Gruppe von betriebswirt-schaftlichen Begriffen, die Informationen über die für die betreffende Rechnungs-position geltenden Abschläge enthält</t>
  </si>
  <si>
    <t>Betrag des Abschlags auf Ebene der Rechnungsposition</t>
  </si>
  <si>
    <t>der Grundbetrag, der in Ver-bindung mit dem prozentu-alen Rechnungspositions-nachlass zur Berechnung des Betrags des Rechnungs-positionsnachlasses verwendet werden darf</t>
  </si>
  <si>
    <t>der Prozentsatz, der in Ver-bindung mit dem Grund-betrag des Rechnungspositionsnachlasses zur Berech-nung des Betrags des Rechnungspositionsnachlasses verwendet werden darf</t>
  </si>
  <si>
    <t>Grund für den Abschlag auf Ebene der Rechnungsposition</t>
  </si>
  <si>
    <t>der in Textform angegebene Grund für den Rechnungs-positionsnachlass</t>
  </si>
  <si>
    <t>Code für den Grund für den Abschlag auf Ebene der Rechnungsposition</t>
  </si>
  <si>
    <t>der als Code angegebene Grund für den Rechnungs-positionsnachlass</t>
  </si>
  <si>
    <t>Einträge aus der UNTDID 5189 Codeliste [6] verwenden. Der Code für den Grund des Rechnungspositionsnachlasses und der Grund für den Rechnungspositionsnachlass müssen einander entsprechen.</t>
  </si>
  <si>
    <t>ZUSCHLÄGE AUF EBENE DER RECHNUNGSPOSITION</t>
  </si>
  <si>
    <t>eine Gruppe von betriebswirt-schaftlichen Begriffen, die Informationen über die für die betreffende Rechnungs-position geltenden Zuschläge und Steuern, mit Ausnahme der Umsatzsteuer, enthält</t>
  </si>
  <si>
    <t>Es wird davon ausgegangen, dass für alle Steuern und Abschläge derselbe Umsatzsteuersatz gilt wie für die betreffende Rechnungsposition.</t>
  </si>
  <si>
    <t>Betrag des Zuschlags auf Ebene der Rechnungsposition</t>
  </si>
  <si>
    <t>Grundbetrag des Zuschlags auf Ebene der Rech-nungsposition</t>
  </si>
  <si>
    <t>der Grundbetrag, der in Ver-bindung mit den prozentualen Rechnungspositions-zuschlägen zur Berechnung des Betrags der Rechnungs-positionsabschläge verwen-det werden darf</t>
  </si>
  <si>
    <t>der Prozentsatz, der in Ver-bindung mit dem Grund-betrag der Rechnungsposi-tionsabschläge zur Berech-nung des Betrags der Rech-nungspositionszuschläge verwendet werden darf</t>
  </si>
  <si>
    <t>Grund für den Zuschlag auf Ebene der Rechnungsposition</t>
  </si>
  <si>
    <t>der in Textform angegebene Grund für die Rechnungs-positionszuschläge</t>
  </si>
  <si>
    <t>Code für den Grund für den Zuschlag auf Ebene der Rech-nungsposition</t>
  </si>
  <si>
    <t>der als Code angegebene Grund für die Rechnungs-positionszuschläge</t>
  </si>
  <si>
    <t>Einträge aus der UNTDID 7161 Codeliste [6] verwenden. Der Code für den Grund der Rechnungspositionszuschläge und der Grund für die Rechnungspositionszuschläge müssen einander entsprechen.</t>
  </si>
  <si>
    <t>DETAILINFORMATIONEN ZUM PREIS</t>
  </si>
  <si>
    <t>eine Gruppe von betriebswirt-schaftlichen Begriffen, die Informationen über den Preis für die in der betreffenden Rechnungsposition in Rechnung gestellten Waren und Dienstleistungen enthält</t>
  </si>
  <si>
    <t>Nettopreis des Artikels</t>
  </si>
  <si>
    <t>Nachlass auf den Artikelpreis</t>
  </si>
  <si>
    <t>der gesamte zur Berechnung des Nettopreises vom Bruttopreis subtrahierte Rabatt</t>
  </si>
  <si>
    <t>Gilt nur, wenn der Rabatt je Einheit gegeben wird und nicht im Bruttopreis enthalten ist.</t>
  </si>
  <si>
    <t>Bruttopreis des Artikels</t>
  </si>
  <si>
    <t>Basismenge zum Artikelpreis</t>
  </si>
  <si>
    <t>die Anzahl von Artikelein-heiten, für die der Preis gilt</t>
  </si>
  <si>
    <t>Code der Maßeinheit der Basismenge zum Artikelpreis</t>
  </si>
  <si>
    <t>die für die Artikelpreis-Grundmenge geltende Maßeinheit</t>
  </si>
  <si>
    <t>Die Maßeinheit der Basismenge zum Artikelpreis muss gleich der Maßeinheit der in Rechnung gestellten Menge (BT-130) sein.</t>
  </si>
  <si>
    <t>UMSATZSTEUERINFORMATIONEN AUF DER EBENE DER RECHNUNGSPOSITION</t>
  </si>
  <si>
    <t>eine Gruppe von betriebswirt-schaftlichen Begriffen, die Informationen über die Umsatzsteuer enthält, die für die in der betreffenden Rechnungsposition in Rechnung gestellten Waren und Dienstleistungen gilt</t>
  </si>
  <si>
    <t>Code der Umsatzsteuerkate-gorie des in Rechnung gestellten Artikels</t>
  </si>
  <si>
    <t>der Code der für den in Rechnung gestellten Artikel geltenden Umsatzsteuer-kategorie</t>
  </si>
  <si>
    <t>Umsatzsteuersatz für den in Rechnung ge-stellten Artikel</t>
  </si>
  <si>
    <t>der für den in Rechnung gestellten Artikel geltende und als Prozentsatz ange-gebene Umsatzsteuersatz</t>
  </si>
  <si>
    <t>ARTIKELINFORMATIONEN</t>
  </si>
  <si>
    <t>eine Gruppe von betriebswirt-schaftlichen Begriffen, die Informationen über die in Rechnung gestellten Waren und Dienstleistungen enthält</t>
  </si>
  <si>
    <t>Artikelname</t>
  </si>
  <si>
    <t>ein Name des Artikels</t>
  </si>
  <si>
    <t>Artikelbeschreibung</t>
  </si>
  <si>
    <t>eine Beschreibung des Artikels</t>
  </si>
  <si>
    <t>Die Artikelbeschreibung ermöglicht es, den Artikel und seine Eigenschaften ausführlicher zu beschreiben, als dies durch den Artikelnamen möglich ist.</t>
  </si>
  <si>
    <t>Artikelkennung des Verkäufers</t>
  </si>
  <si>
    <t>eine dem Artikel vom Verkäufer zugewiesene Kennung</t>
  </si>
  <si>
    <t>Artikelkennung des Käufers</t>
  </si>
  <si>
    <t>eine dem Artikel vom Käufer zugewiesene Kennung</t>
  </si>
  <si>
    <t>Kennung eines Artikels nach registriertem Schema
Kennung des Schemas</t>
  </si>
  <si>
    <t>eine auf einem registrierten Schema basierende Artikel-kennung
die Kennung für das Identifikationsschema der Kennung eines Artikels nach registriertem Schema</t>
  </si>
  <si>
    <t xml:space="preserve">
Das Identifikationsschema muss aus den Einträgen der von der ISO/IEC 6523 Maintenance Agency veröffentlichten Liste angegeben werden.</t>
  </si>
  <si>
    <t>Klassifizierungscodes werden für die Gruppierung von ähnlichen Artikeln verwendet, die unterschiedlichen Zwecken, wie z. B. der öffentlichen Auftragsvergabe (nach dem Gemeinsamen Vokabular für öffentliche Aufträge [CPV]), e-Commerce (UNSPSC) usw. dienen kann.
Das Identifikationsschema muss aus den Einträgen aus UNTDID 7143 [6] ausgewählt werden.</t>
  </si>
  <si>
    <t>ein Code für die Klassifizie-rung des Artikels nach Typ bzw. Art oder Wesen bzw. Beschaffenheit.
Die Kennung für das Identifikationsschema der Kennung der Artikel-klassifizierung
die Version des Identifikationsschemas</t>
  </si>
  <si>
    <t>Kennung der Artikelklassifizierung
Kennung des Schemas
Version des Schemas</t>
  </si>
  <si>
    <t>Artikelherkunftsland</t>
  </si>
  <si>
    <t>der Code, der das Land angibt, aus dem die Ware stammt</t>
  </si>
  <si>
    <t>ARTIKELATTRIBUTE</t>
  </si>
  <si>
    <t>eine Gruppe von betriebswirt-schaftlichen Begriffen, die Informationen über die Eigenschaften der in Rechnung gestellten Waren und Dienstleistungen enthält</t>
  </si>
  <si>
    <t>Artikelattributname</t>
  </si>
  <si>
    <t>Artikelattributwert</t>
  </si>
  <si>
    <t>der Name des Attributs oder der Eigenschaft des Artikels</t>
  </si>
  <si>
    <t>der Wert des Attributs oder der Eigenschaft des Artikels</t>
  </si>
  <si>
    <t>wie z. B. „Farbe“</t>
  </si>
  <si>
    <t>wie z. B. „Rot“</t>
  </si>
  <si>
    <t>Invoice number</t>
  </si>
  <si>
    <t>A unique identification of the Invoice.</t>
  </si>
  <si>
    <t>The sequential number required in Article 226(2) of the directive 2006/112/EC [2], to uniquely identify the Invoice within the business context, time-frame, operating systems and records of the Seller. It may be based on one or more series of numbers, which may include alphanumeric characters. No identification scheme is to be used.</t>
  </si>
  <si>
    <t>Invoice issue date</t>
  </si>
  <si>
    <t>The date when the Invoice was issued.</t>
  </si>
  <si>
    <t>Invoice type code</t>
  </si>
  <si>
    <t>A code specifying the functional type of the Invoice.</t>
  </si>
  <si>
    <t>Commercial invoices and credit notes are defined according the entries in UNTDID 1001 [6].
Other entries of UNTDID 1001 [6] with specific invoices or credit notes may be used if applicable.</t>
  </si>
  <si>
    <t>Invoice currency code</t>
  </si>
  <si>
    <t>The currency in which all Invoice amounts are given, except for the Total VAT amount in accounting currency.</t>
  </si>
  <si>
    <t>VAT accounting currency code</t>
  </si>
  <si>
    <t>The currency used for VAT accounting and reporting purposes as accepted or required in the country of the Seller.</t>
  </si>
  <si>
    <t>Only one currency shall be used in the Invoice, except for the Invoice total VAT amount in accounting currency (BT-111) in accordance with article 230 of Directive 2006/112/EC on VAT [2].
The lists of valid currencies are registered with the ISO 4217 Maintenance Agency “Codes for the representation of currencies and funds”.</t>
  </si>
  <si>
    <t>Shall be used in combination with the Invoice total VAT amount in accounting currency (BT-111) when the VAT accounting currency code differs from the Invoice currency code.
The lists of valid currencies are registered with the ISO 4217 Maintenance Agency “Codes for the representation of currencies and funds”. Please refer to Article 230 of the Council Directive 2006/112/EC [2] for more information.</t>
  </si>
  <si>
    <t>Value added tax point date</t>
  </si>
  <si>
    <t>The date when the VAT becomes accountable for the Seller and for the Buyer in so far as that date can be determined and differs from the date of issue of the invoice, according to the VAT directive.</t>
  </si>
  <si>
    <t>The tax point is usually the date goods were supplied or services completed (the 'basic tax point'). There are some variations. Please refer to Article 226 (7) of the Council Directive 2006/112/EC [2] for more information.
This element is required if the Value added tax point date is different from the Invoice issue date.
Both Buyer and Seller should use the Tax Point Date when provided by the Seller. The use of BT-7 and BT-8 is mutually exclusive.</t>
  </si>
  <si>
    <t>Value added tax point date code</t>
  </si>
  <si>
    <t>The code of the date when the VAT becomes accountable for the Seller and for the Buyer.</t>
  </si>
  <si>
    <t>The code shall distinguish between the following entries of UNTDID 2005 [6]:
- Invoice document issue date
- Delivery date, actual
- Paid to dateThe Value added tax point date code is used if the Value added tax point date is not known when the invoice is issued. The use of BT-8 and BT-7 is mutually exclusive.</t>
  </si>
  <si>
    <t>Payment due date</t>
  </si>
  <si>
    <t>The date when the payment is due.</t>
  </si>
  <si>
    <t>The payment due date reflects the due date of the net payment. For partial payments it states the first net due date. The corresponding description of more complex payment terms can be stated in BT-20 Payment terms.</t>
  </si>
  <si>
    <t>Buyer reference</t>
  </si>
  <si>
    <t>An identifier assigned by the Buyer used for internal routing purposes.</t>
  </si>
  <si>
    <t>The identifier is defined by the Buyer (e.g. contact ID, department, office id, project code), but provided by the Seller in the Invoice.</t>
  </si>
  <si>
    <t>Project reference</t>
  </si>
  <si>
    <t>The identification of the project the invoice refers to</t>
  </si>
  <si>
    <t>Contract reference</t>
  </si>
  <si>
    <t>The identification of a contract.</t>
  </si>
  <si>
    <t>The contract identifier should be unique in the context of the specific trading relationship and for a defined time period.</t>
  </si>
  <si>
    <t>Purchase order reference</t>
  </si>
  <si>
    <t>An identifier of a referenced purchase order, issued by the Buyer.</t>
  </si>
  <si>
    <t>Sales order reference</t>
  </si>
  <si>
    <t>An identifier of a referenced sales order, issued by the Seller.</t>
  </si>
  <si>
    <t>Receiving advice reference</t>
  </si>
  <si>
    <t>An identifier of a referenced receiving advice.</t>
  </si>
  <si>
    <t>Despatch advice reference</t>
  </si>
  <si>
    <t>An identifier of a referenced despatch advice.</t>
  </si>
  <si>
    <t>Tender or lot reference</t>
  </si>
  <si>
    <t>The identification of the call for tender or lot the invoice relates to.</t>
  </si>
  <si>
    <t>In some countries a reference to the call for tender that has led to the contract shall be provided.</t>
  </si>
  <si>
    <t>Invoiced object identifier
Scheme identifier</t>
  </si>
  <si>
    <t>An identifier for an object on which the invoice is based, given by the Seller.
The identification scheme identifier of the Invoiced object identifier.</t>
  </si>
  <si>
    <t>It may be a subscription number, telephone number, meter point, vehicle, person etc., as applicable.
If it may be not clear for the receiver what scheme is used for the identifier, a conditional scheme identifier should be used that shall be chosen from the UNTDID 1153 code list [6] entries.</t>
  </si>
  <si>
    <t>Buyer accounting reference</t>
  </si>
  <si>
    <t>A textual value that specifies where to book the relevant data into the Buyer's financial accounts.</t>
  </si>
  <si>
    <t>Payment terms</t>
  </si>
  <si>
    <t>A textual description of the payment terms that apply to the amount due for payment (Including description of possible penalties).</t>
  </si>
  <si>
    <t>This element may contain multiple lines and multiple terms.</t>
  </si>
  <si>
    <t>INVOICE NOTE</t>
  </si>
  <si>
    <t>A group of business terms providing textual notes that are relevant for the invoice, together with an indication of the note subject.</t>
  </si>
  <si>
    <t>Invoice note subject code</t>
  </si>
  <si>
    <t>The subject of the textual note in BT-22.</t>
  </si>
  <si>
    <t>To be chosen from the entries in UNTDID 4451 [6].</t>
  </si>
  <si>
    <t>Invoice note</t>
  </si>
  <si>
    <t>A textual note that gives unstructured information that is relevant to the Invoice as a whole.</t>
  </si>
  <si>
    <t>Such as the reason for any correction or assignment note in case the invoice has been factored</t>
  </si>
  <si>
    <t>PROCESS CONTROL</t>
  </si>
  <si>
    <t>A group of business terms providing information on the business process and rules applicable to the Invoice document.</t>
  </si>
  <si>
    <t>Business process type</t>
  </si>
  <si>
    <t>Identifies the business process context in which the transaction appears, to enable the Buyer to process the Invoice in an appropriate way.</t>
  </si>
  <si>
    <t>To be specified by the Buyer.</t>
  </si>
  <si>
    <t>Specification identifier</t>
  </si>
  <si>
    <t>An identification of the specification containing the total set of rules regarding semantic content, cardinalities and business rules to which the data contained in the instance document conforms.</t>
  </si>
  <si>
    <t>This identifies compliance or conformance to this document. Compliant invoices specify: urn:cen.eu:en16931:2017. Invoices, compliant to a user specification may identify that user specification here.
No identification scheme is to be used.</t>
  </si>
  <si>
    <t>PRECEDING INVOICE REFERENCE</t>
  </si>
  <si>
    <t>A group of business terms providing information on one or more preceding Invoices.</t>
  </si>
  <si>
    <t>To be used in case:
- a preceding invoice is corrected
- preceding partial invoices are referred to from a final invoice
-preceding pre-payment invoices are referred to from a final invoice</t>
  </si>
  <si>
    <t>Preceding Invoice reference</t>
  </si>
  <si>
    <t>The identification of an Invoice that was previously sent by the Seller.</t>
  </si>
  <si>
    <t>Preceding Invoice issue date</t>
  </si>
  <si>
    <t>The date when the Preceding Invoice was issued.</t>
  </si>
  <si>
    <t>The Preceding Invoice issue date shall be provided in case the Preceding Invoice identifier is not unique.</t>
  </si>
  <si>
    <t>SELLER</t>
  </si>
  <si>
    <t>A group of business terms providing information about the Seller.</t>
  </si>
  <si>
    <t>Seller name</t>
  </si>
  <si>
    <t>The full formal name by which the Seller is registered in the national registry of legal entities or as a Taxable person or otherwise trades as a person or persons.</t>
  </si>
  <si>
    <t>Seller trading name</t>
  </si>
  <si>
    <t>A name by which the Seller is known, other than Seller name (also known as Business name).</t>
  </si>
  <si>
    <t>This may be used if different from the Seller name.</t>
  </si>
  <si>
    <t xml:space="preserve">Seller identifier
Scheme identifier
</t>
  </si>
  <si>
    <t>An identification of the Seller.
The identification scheme identifier of the Seller identifier.</t>
  </si>
  <si>
    <t>For many systems, the Seller identifier is a key piece of information. Multiple Seller identifiers may be assigned or specified. They may be differentiated by using various identification schemes. If no scheme is specified, it should be known by Buyer and Seller, e.g. a previously exchanged Buyer assigned identifier of the Seller.
If used, the identification scheme identifier shall be chosen from the entries of the list published by the ISO/IEC 6523 maintenance agency.</t>
  </si>
  <si>
    <t>Seller legal registration identifier
Scheme identifier</t>
  </si>
  <si>
    <t>An identifier issued by an official registrar that identifies the Seller as a legal entity or person.
The identification scheme identifier of the Seller legal registration identifier.</t>
  </si>
  <si>
    <t>If no identification scheme is specified, it should be known by Buyer and Seller.
If used, the identification scheme shall be chosen from the entries of the list published by the ISO/IEC 6523 maintenance agency.</t>
  </si>
  <si>
    <t>Seller VAT identifier</t>
  </si>
  <si>
    <t>The Seller's VAT identifier (also known as Seller VAT identification number).</t>
  </si>
  <si>
    <t>VAT number prefixed by a country code. A VAT registered Supplier shall include his VAT ID, except when he uses a tax representative.</t>
  </si>
  <si>
    <t>Seller tax registration identifier</t>
  </si>
  <si>
    <t>The local identification (defined by the Seller’s address) of the Seller for tax purposes or a reference that enables the Seller to state his registered tax status.</t>
  </si>
  <si>
    <t>This information may affect how the Buyer settles the payment (such as for social security fees). E.g. in some countries, if the Seller is not registered as a tax paying entity then the Buyer is required to withhold the amount of the tax and pay it on behalf of the Seller.</t>
  </si>
  <si>
    <t>Seller additional legal information</t>
  </si>
  <si>
    <t>Additional legal information relevant for the Seller.</t>
  </si>
  <si>
    <t>Such as share capital.</t>
  </si>
  <si>
    <t>Seller electronic address
Scheme identifier</t>
  </si>
  <si>
    <t>Identifies the Seller's electronic address to which the application level response to the invoice may be delivered.
The identification scheme identifier of the Seller electronic address.</t>
  </si>
  <si>
    <t xml:space="preserve">
The scheme identifier shall be chosen from a list to be maintained by the Connecting Europe Facility.</t>
  </si>
  <si>
    <t>SELLER POSTAL ADDRESS</t>
  </si>
  <si>
    <t>A group of business terms providing information about the address of the Seller.</t>
  </si>
  <si>
    <t>Sufficient components of the address are to be filled to comply with legal requirements.</t>
  </si>
  <si>
    <t>Seller address line 1</t>
  </si>
  <si>
    <t>The main address line in an address.</t>
  </si>
  <si>
    <t>Usually the street name and number or post office box.</t>
  </si>
  <si>
    <t>Seller address line 2</t>
  </si>
  <si>
    <t>An additional address line in an address that can be used to give further details supplementing the main line.</t>
  </si>
  <si>
    <t>Seller address line 3</t>
  </si>
  <si>
    <t>Seller city</t>
  </si>
  <si>
    <t>The common name of the city, town or village, where the Seller address is located.</t>
  </si>
  <si>
    <t>Seller post code</t>
  </si>
  <si>
    <t>The identifier for an addressable group of properties according to the relevant postal service.</t>
  </si>
  <si>
    <t>Seller country subdivision</t>
  </si>
  <si>
    <t>The subdivision of a country.</t>
  </si>
  <si>
    <t>Seller country code</t>
  </si>
  <si>
    <t>A code that identifies the country.</t>
  </si>
  <si>
    <t>If no tax representative is specified, this is the country where VAT is liable. The lists of valid countries are registered with the EN ISO 3166-1 Maintenance agency, “Codes for the representation of names of countries and their subdivisions”.</t>
  </si>
  <si>
    <t>SELLER CONTACT</t>
  </si>
  <si>
    <t>A group of business terms providing contact information about the Seller.</t>
  </si>
  <si>
    <t>Seller contact point</t>
  </si>
  <si>
    <t>A contact point for a legal entity or person.</t>
  </si>
  <si>
    <t>Such as person name, contact identification, department or office identification.</t>
  </si>
  <si>
    <t>Seller contact telephone number</t>
  </si>
  <si>
    <t>A phone number for the contact point.</t>
  </si>
  <si>
    <t>Seller contact email address</t>
  </si>
  <si>
    <t>An e-mail address for the contact point.</t>
  </si>
  <si>
    <t>BUYER</t>
  </si>
  <si>
    <t>A group of business terms providing information about the Buyer.</t>
  </si>
  <si>
    <t>Buyer name</t>
  </si>
  <si>
    <t>The full name of the Buyer.</t>
  </si>
  <si>
    <t>Buyer trading name</t>
  </si>
  <si>
    <t>A name by which the Buyer is known, other than Buyer name (also known as Business name).</t>
  </si>
  <si>
    <t>This may be used if different from the Buyer name.</t>
  </si>
  <si>
    <t>Buyer identifier
Scheme identifier</t>
  </si>
  <si>
    <t>An identifier of the Buyer.
The identification scheme identifier of the Buyer identifier.</t>
  </si>
  <si>
    <t>If no scheme is specified, it should be known by Buyer and Seller, e.g. a previously exchanged Seller assigned identifier of the Buyer.
If used, the identification scheme shall be chosen from the entries of the list published by the ISO/IEC 6523 maintenance agency.</t>
  </si>
  <si>
    <t>Buyer legal registration identifier
Scheme identifier</t>
  </si>
  <si>
    <t>An identifier issued by an official registrar that identifies the Buyer as a legal entity or person.
The identification scheme identifier of the Buyer legal registration identifier.</t>
  </si>
  <si>
    <t>If no identification scheme is specified, it should be known by Buyer and Seller, e.g. the identifier that is exclusively used in the applicable legal environment.
If used, the identification scheme shall be chosen from the entries of the list published by the ISO/IEC 6523 maintenance agency.</t>
  </si>
  <si>
    <t>Buyer VAT identifier</t>
  </si>
  <si>
    <t>The Buyer's VAT identifier (also known as Buyer VAT identification number).</t>
  </si>
  <si>
    <t>VAT number prefixed by a country code based on EN ISO 3166-1 "Codes for the representation of names of countries and their subdivisions"</t>
  </si>
  <si>
    <t>Buyer electronic address
Scheme identifier</t>
  </si>
  <si>
    <t>Identifies the Buyer's electronic address to which the invoice is delivered.
The identification scheme identifier of the Buyer electronic address.</t>
  </si>
  <si>
    <t xml:space="preserve">
The scheme identifier shall be chosen from a list to be maintained by the Connecting Europe Facility.</t>
  </si>
  <si>
    <t>BUYER POSTAL ADDRESS</t>
  </si>
  <si>
    <t>A group of business terms providing information about the postal address for the Buyer.</t>
  </si>
  <si>
    <t>Buyer address line 1</t>
  </si>
  <si>
    <t>Buyer address line 2</t>
  </si>
  <si>
    <t>Buyer address line 3</t>
  </si>
  <si>
    <t>Buyer city</t>
  </si>
  <si>
    <t>The common name of the city, town or village, where the Buyer's address is located.</t>
  </si>
  <si>
    <t>Buyer post code</t>
  </si>
  <si>
    <t>Such as a ZIP code or a post code.</t>
  </si>
  <si>
    <t>Buyer country subdivision</t>
  </si>
  <si>
    <t>Such as a region, a county, a state, a province, etc.</t>
  </si>
  <si>
    <t>Buyer country code</t>
  </si>
  <si>
    <t>The lists of valid countries are registered with the EN ISO 3166-1 Maintenance agency, “Codes for the representation of names of countries and their subdivisions”.</t>
  </si>
  <si>
    <t>BUYER CONTACT</t>
  </si>
  <si>
    <t>A group of business terms providing contact information relevant for the Buyer.</t>
  </si>
  <si>
    <t>Contact details can be given by the Buyer at the time of the ordering or as master data exchanged prior to ordering. Contact details should not be used for the purpose of routing the received Invoice internally by the recipient; the Buyer reference identifier should be used for this purpose.</t>
  </si>
  <si>
    <t>Buyer contact point</t>
  </si>
  <si>
    <t>Buyer contact telephone number</t>
  </si>
  <si>
    <t>Buyer contact email address</t>
  </si>
  <si>
    <t>PAYEE</t>
  </si>
  <si>
    <t>A group of business terms providing information about the Payee, i.e. the role that receives the payment.</t>
  </si>
  <si>
    <t>The role of Payee may be fulfilled by another party than the Seller, e.g. a factoring service.</t>
  </si>
  <si>
    <t>Payee name</t>
  </si>
  <si>
    <t>The name of the Payee.</t>
  </si>
  <si>
    <t>Shall be used when the Payee is different from the Seller. The Payee name may however be the same as the Seller name.</t>
  </si>
  <si>
    <t>Payee identifier
Scheme identifier</t>
  </si>
  <si>
    <t>An identifier for the Payee.
The identification scheme identifier of the Payee identifier.</t>
  </si>
  <si>
    <t>If no scheme is specified, it should be known by Buyer and Seller, e.g. a previously exchanged Buyer or Seller assigned identifier.
If used, the identification scheme shall be chosen from the entries of the list published by the ISO/IEC 6523 maintenance agency.</t>
  </si>
  <si>
    <t>Payee legal registration identifier
Scheme identifier</t>
  </si>
  <si>
    <t>An identifier issued by an official registrar that identifies the Payee as a legal entity or person.
The identification scheme identifier of the Payee legal registration identifier.</t>
  </si>
  <si>
    <t>If no scheme is specified, it should be known by Buyer and Seller, e.g. the identifier that is exclusively used in the applicable legal environment.
If used, the identification scheme shall be chosen from the entries of the list published by the ISO/IEC 6523 maintenance agency.</t>
  </si>
  <si>
    <t>SELLER TAX REPRESENTATIVE PARTY</t>
  </si>
  <si>
    <t>A group of business terms providing information about the Seller's tax representative.</t>
  </si>
  <si>
    <t>Seller tax representative name</t>
  </si>
  <si>
    <t>The full name of the Seller's tax representative party.</t>
  </si>
  <si>
    <t>Seller tax representative VAT identifier</t>
  </si>
  <si>
    <t>The VAT identifier of the Seller's tax representative party.</t>
  </si>
  <si>
    <t>VAT number prefixed by a country code based on EN ISO 3166-1 "Codes for the representation of names of countries and their subdivisions".</t>
  </si>
  <si>
    <t>SELLER TAX REPRESENTATIVE POSTAL ADDRESS</t>
  </si>
  <si>
    <t>A group of business terms providing information about the postal address for the tax representative party.</t>
  </si>
  <si>
    <t>The Seller tax representative name/postal address shall be provided in the invoice, if the Seller has a tax representative who is liable to pay the VAT due. Sufficient components of the address are to be filled to comply with legal requirements.</t>
  </si>
  <si>
    <t>Tax representative address line 1</t>
  </si>
  <si>
    <t>Usually the street name and number or the post office box.</t>
  </si>
  <si>
    <t>Tax representative address line 2</t>
  </si>
  <si>
    <t>Tax representative address line 3</t>
  </si>
  <si>
    <t>Tax representative city</t>
  </si>
  <si>
    <t>The common name of the city, town or village, where the tax representative address is located.</t>
  </si>
  <si>
    <t>Tax representative post code</t>
  </si>
  <si>
    <t>Tax representative country subdivision</t>
  </si>
  <si>
    <t>Tax representative country code</t>
  </si>
  <si>
    <t>Country where VAT is liable. The lists of valid countries are registered with the EN ISO 3166-1 Maintenance agency, “Codes for the representation of names of countries and their subdivisions”.</t>
  </si>
  <si>
    <t>DELIVERY INFORMATION</t>
  </si>
  <si>
    <t>A group of business terms providing information about where and when the goods and services invoiced are delivered.</t>
  </si>
  <si>
    <t>Deliver to party name</t>
  </si>
  <si>
    <t>The name of the party to which the goods and services are delivered.</t>
  </si>
  <si>
    <t>Shall be used if the Deliver to party is different from the Buyer.</t>
  </si>
  <si>
    <t>Deliver to location identifier
Scheme identifier</t>
  </si>
  <si>
    <t>An identifier for the location at which the goods and services are delivered.
The identification scheme identifier of the Deliver to location identifier.</t>
  </si>
  <si>
    <t>If no scheme is specified, it should be known by Buyer and Seller, e.g. a previously exchanged Buyer or Seller assigned identifier.
If used, the identification scheme shall be chosen from the entries of the list published by the ISO/IEC 6523 maintenance agency.</t>
  </si>
  <si>
    <t>Actual delivery date</t>
  </si>
  <si>
    <t>the date on which the supply of goods or services was made or completed.</t>
  </si>
  <si>
    <t>INVOICING PERIOD</t>
  </si>
  <si>
    <t>A group of business terms providing information on the invoice period.</t>
  </si>
  <si>
    <t>Used to indicate when the period covered by the invoice starts and when it ends. Also called delivery period.</t>
  </si>
  <si>
    <t>Invoicing period start date</t>
  </si>
  <si>
    <t>The date when the Invoice period starts.</t>
  </si>
  <si>
    <t>The initial date of delivery of goods or services.</t>
  </si>
  <si>
    <t>Invoicing period end date</t>
  </si>
  <si>
    <t>The date when the Invoice period ends.</t>
  </si>
  <si>
    <t>The date on which the delivery of goods or services was completed.</t>
  </si>
  <si>
    <t>DELIVER TO ADDRESS</t>
  </si>
  <si>
    <t>A group of business terms providing information about the address to which goods and services invoiced were or are delivered.</t>
  </si>
  <si>
    <t>In the case of pick-up, the deliver to address is the pick-up address. Sufficient components of the address are to be filled to comply with legal requirements.</t>
  </si>
  <si>
    <t>Deliver to address line 1</t>
  </si>
  <si>
    <t>Usually the street name and number.</t>
  </si>
  <si>
    <t>Deliver to address line 2</t>
  </si>
  <si>
    <t>Deliver to address line 3</t>
  </si>
  <si>
    <t>Deliver to city</t>
  </si>
  <si>
    <t>The common name of the city, town or village, where the deliver to address is located.</t>
  </si>
  <si>
    <t>Deliver to post code</t>
  </si>
  <si>
    <t>Deliver to country subdivision</t>
  </si>
  <si>
    <t>Deliver to country code</t>
  </si>
  <si>
    <t>PAYMENT INSTRUCTIONS</t>
  </si>
  <si>
    <t>A group of business terms providing information about the payment.</t>
  </si>
  <si>
    <t>Payment means type code</t>
  </si>
  <si>
    <t>The means, expressed as code, for how a payment is expected to be or has been settled.</t>
  </si>
  <si>
    <t>Entries from the UNTDID 4461 code list [6] shall be used. Distinction should be made between SEPA and non-SEPA payments, and between credit payments, direct debits, card payments and other instruments.</t>
  </si>
  <si>
    <t>Payment means text</t>
  </si>
  <si>
    <t>The means, expressed as text, for how a payment is expected to be or has been settled.</t>
  </si>
  <si>
    <t>Such as cash, credit transfer, direct debit, credit card, etc.</t>
  </si>
  <si>
    <t>Remittance information</t>
  </si>
  <si>
    <t>A textual value used to establish a link between the payment and the Invoice, issued by the Seller.</t>
  </si>
  <si>
    <t>Used for creditor's critical reconciliation information. This information element helps the Seller to assign an incoming payment to the relevant payment process. When specifying the textual value, which is commonly the invoice number of the invoice being paid, but may be another seller reference, the buyer should indicate this reference in his payment order when executing the payment. In a payment transaction this reference is transferred back to the Seller as Remittance Information.
In order to allow for automatic processing of cross-border SEPA payments, only Latin characters should be used in this field, with a maximum of 140 characters. Reference section 1.4 of the SEPA credit transfer and SEPA direct debit scheme implementation guides [13] and [14] for details of the allowed characters. Other rules may apply for SEPA payments within national borders.
If remittance information is structured according to the ISO 11649:2009 standard [16] for Structured RF Creditor Reference, it shall be mapped to the Structured Remittance Information Creditor Reference field in SEPA payments messages.
If remittance information is structured according to the EACT standard for automated reconciliation [17], it shall be mapped to the Unstructured Remittance Information field in SEPA payments messages.”
If remittance information is to be mapped to the End To End Identification field or to the Structured Remittance Information Creditor Reference field in SEPA payments messages, then in addition to the Latin character set restriction, the content shall not start or end with a '/' and the content shall not contain '//'s. See reference [15].</t>
  </si>
  <si>
    <t>CREDIT TRANSFER</t>
  </si>
  <si>
    <t>A group of business terms to specify credit transfer payments.</t>
  </si>
  <si>
    <t>Payment account identifier</t>
  </si>
  <si>
    <t>A unique identifier of the financial payment account, at a payment service provider, to which payment should be made.</t>
  </si>
  <si>
    <t>Such as IBAN (in case of a SEPA payment) or a national account number.</t>
  </si>
  <si>
    <t>Payment account name</t>
  </si>
  <si>
    <t>The name of the payment account, at a payment service provider, to which payment should be made.</t>
  </si>
  <si>
    <t>Payment service provider identifier</t>
  </si>
  <si>
    <t>An identifier for the payment service provider where a payment account is located.</t>
  </si>
  <si>
    <t>Such as a BIC or a national clearing code where required. No identification scheme to be used.</t>
  </si>
  <si>
    <t>PAYMENT CARD INFORMATION</t>
  </si>
  <si>
    <t>A group of business terms providing information about card used for payment contemporaneous with invoice issuance.</t>
  </si>
  <si>
    <t>Only used if the Buyer had opted to pay by using a payment card such as a credit or debit card.</t>
  </si>
  <si>
    <t>Payment card primary account number</t>
  </si>
  <si>
    <t>The Primary Account Number (PAN) of the card used for payment.</t>
  </si>
  <si>
    <t>In accordance with card payments security standards an invoice should never include a full card primary account number. At the moment PCI Security Standards Council has defined that the first 6 digits and last 4 digits are the maximum number of digits to be shown.</t>
  </si>
  <si>
    <t>Payment card holder name</t>
  </si>
  <si>
    <t>The name of the payment card holder.</t>
  </si>
  <si>
    <t>DIRECT DEBIT</t>
  </si>
  <si>
    <t>A group of business terms to specify a direct debit.</t>
  </si>
  <si>
    <t>This group may be used to give prior notice in the invoice that payment will be made through a SEPA or other direct debit initiated by the Seller, in accordance with the rules of the SEPA or other direct debit scheme.</t>
  </si>
  <si>
    <t>Mandate reference identifier</t>
  </si>
  <si>
    <t>Unique identifier assigned by the Payee for referencing the direct debit mandate.</t>
  </si>
  <si>
    <t>Used in order to pre-notify the Buyer of a SEPA direct debit.</t>
  </si>
  <si>
    <t>Bank assigned creditor identifier</t>
  </si>
  <si>
    <t>Unique banking reference identifier of the Payee or Seller assigned by the Payee or Seller bank.</t>
  </si>
  <si>
    <t>Debited account identifier</t>
  </si>
  <si>
    <t>The account to be debited by the direct debit.</t>
  </si>
  <si>
    <t>DOCUMENT LEVEL ALLOWANCES</t>
  </si>
  <si>
    <t>A group of business terms providing information about allowances applicable to the Invoice as a whole.</t>
  </si>
  <si>
    <t>Deductions, such as withheld tax may also be specified in this group.</t>
  </si>
  <si>
    <t>Document level allowance amount</t>
  </si>
  <si>
    <t>The amount of an allowance, without VAT.</t>
  </si>
  <si>
    <t>Document level allowance base amount</t>
  </si>
  <si>
    <t>The base amount that may be used, in conjunction with the document level allowance percentage, to calculate the document level allowance amount.</t>
  </si>
  <si>
    <t>Document level allowance percentage</t>
  </si>
  <si>
    <t>The percentage that may be used, in conjunction with the document level allowance base amount, to calculate the document level allowance amount.</t>
  </si>
  <si>
    <t>Document level allowance VAT category code</t>
  </si>
  <si>
    <t>A coded identification of what VAT category applies to the document level allowance.</t>
  </si>
  <si>
    <t>The following entries of UNTDID 5305 [6] are used (further clarification between brackets):
- Standard rate (Liable for VAT in a standard way)
- Zero rated goods (Liable for VAT with a percentage rate of zero)
- Exempt from tax (VAT/IGIC/IPSI)
- VAT Reverse Charge (Reverse charge VAT/IGIC/IPSI rules apply)
- VAT exempt for intra community supply of goods (VAT/IGIC/IPSI not levied due to Intra-community supply rules)
- Free export item, tax not charged (VAT/IGIC/IPSI not levied due to export outside of the EU)
- Services outside scope of tax (Sale is not subject to VAT/IGIC/IPSI)
- Canary Islands General Indirect Tax (Liable for IGIC tax)
- Liable for IPSI (Ceuta/Melilla tax)</t>
  </si>
  <si>
    <t>Document level allowance VAT rate</t>
  </si>
  <si>
    <t>The VAT rate, represented as percentage that applies to the document level allowance.</t>
  </si>
  <si>
    <t>Document level allowance reason</t>
  </si>
  <si>
    <t>The reason for the document level allowance, expressed as text.</t>
  </si>
  <si>
    <t>Document level allowance reason code</t>
  </si>
  <si>
    <t>The reason for the document level allowance, expressed as a code.</t>
  </si>
  <si>
    <t>Use entries of the UNTDID 5189 code list [6]. The Document level allowance reason code and the Document level allowance reason shall indicate the same allowance reason.</t>
  </si>
  <si>
    <t>DOCUMENT LEVEL CHARGES</t>
  </si>
  <si>
    <t>A group of business terms providing information about charges and taxes other than VAT, applicable to the Invoice as a whole.</t>
  </si>
  <si>
    <t>Document level charge amount</t>
  </si>
  <si>
    <t>The amount of a charge, without VAT.</t>
  </si>
  <si>
    <t>Document level charge base amount</t>
  </si>
  <si>
    <t>The base amount that may be used, in conjunction with the document level charge percentage, to calculate the document level charge amount.</t>
  </si>
  <si>
    <t>Document level charge percentage</t>
  </si>
  <si>
    <t>The percentage that may be used, in conjunction with the document level charge base amount, to calculate the document level charge amount.</t>
  </si>
  <si>
    <t>Document level charge VAT category code</t>
  </si>
  <si>
    <t>A coded identification of what VAT category applies to the document level charge.</t>
  </si>
  <si>
    <t>Document level charge VAT rate</t>
  </si>
  <si>
    <t>The VAT rate, represented as percentage that applies to the document level charge.</t>
  </si>
  <si>
    <t>Document level charge reason</t>
  </si>
  <si>
    <t>The reason for the document level charge, expressed as text.</t>
  </si>
  <si>
    <t>Document level charge reason code</t>
  </si>
  <si>
    <t>The reason for the document level charge, expressed as a code.</t>
  </si>
  <si>
    <t>Use entries of the UNTDID 7161 code list [6]. The Document level charge reason code and the Document level charge reason shall indicate the same charge reason.</t>
  </si>
  <si>
    <t>DOCUMENT TOTALS</t>
  </si>
  <si>
    <t>A group of business terms providing the monetary totals for the Invoice.</t>
  </si>
  <si>
    <t>Sum of Invoice line net amount</t>
  </si>
  <si>
    <t>Sum of all Invoice line net amounts in the Invoice.</t>
  </si>
  <si>
    <t>Sum of allowances on document level</t>
  </si>
  <si>
    <t>Sum of all allowances on document level in the Invoice.</t>
  </si>
  <si>
    <t>Allowances on line level are included in the Invoice line net amount which is summed up into the Sum of Invoice line net amount.</t>
  </si>
  <si>
    <t>Sum of charges on document level</t>
  </si>
  <si>
    <t>Sum of all charges on document level in the Invoice.</t>
  </si>
  <si>
    <t>Charges on line level are included in the Invoice line net amount which is summed up into the Sum of Invoice line net amount.</t>
  </si>
  <si>
    <t>Invoice total amount without VAT</t>
  </si>
  <si>
    <t>The total amount of the Invoice without VAT.</t>
  </si>
  <si>
    <t>The Invoice total amount without VAT is the Sum of Invoice line net amount minus Sum of allowances on document level plus Sum of charges on document level.</t>
  </si>
  <si>
    <t>Invoice total VAT amount</t>
  </si>
  <si>
    <t>The total VAT amount for the Invoice.</t>
  </si>
  <si>
    <t>The Invoice total VAT amount is the sum of all VAT category tax amounts.</t>
  </si>
  <si>
    <t>Invoice total VAT amount in accounting currency</t>
  </si>
  <si>
    <t>The VAT total amount expressed in the accounting currency accepted or required in the country of the Seller.</t>
  </si>
  <si>
    <t>To be used when the VAT accounting currency (BT-6) differs from the Invoice currency code (BT-5) in accordance with article 230 of Directive 2006/112 / EC on VAT.
The VAT amount in accounting currency is not used in the calculation of the Invoice totals.</t>
  </si>
  <si>
    <t>Invoice total amount with VAT</t>
  </si>
  <si>
    <t>The total amount of the Invoice with VAT.</t>
  </si>
  <si>
    <t>The Invoice total amount with VAT is the Invoice total amount without VAT plus the Invoice total VAT amount.</t>
  </si>
  <si>
    <t>Paid amount</t>
  </si>
  <si>
    <t>The sum of amounts which have been paid in advance.</t>
  </si>
  <si>
    <t>This amount is subtracted from the invoice total amount with VAT to calculate the amount due for payment.</t>
  </si>
  <si>
    <t>Rounding amount</t>
  </si>
  <si>
    <t>The amount to be added to the invoice total to round the amount to be paid.</t>
  </si>
  <si>
    <t>Amount due for payment</t>
  </si>
  <si>
    <t>The outstanding amount that is requested to be paid.</t>
  </si>
  <si>
    <t>This amount is the Invoice total amount with VAT minus the paid amount that has been paid in advance. The amount is zero in case of a fully paid Invoice. The amount may be negative; in that case the Seller owes the amount to the Buyer.</t>
  </si>
  <si>
    <t>VAT BREAKDOWN</t>
  </si>
  <si>
    <t>A group of business terms providing information about VAT breakdown by different categories, rates and exemption reasons</t>
  </si>
  <si>
    <t>VAT category taxable amount</t>
  </si>
  <si>
    <t>Sum of all taxable amounts subject to a specific VAT category code and VAT category rate (if the VAT category rate is applicable).</t>
  </si>
  <si>
    <t>The sum of Invoice line net amount minus allowances plus charges on document level which are subject to a specific VAT category code and VAT category rate (if the VAT category rate is applicable).</t>
  </si>
  <si>
    <t>VAT category tax amount</t>
  </si>
  <si>
    <t>The total VAT amount for a given VAT category.</t>
  </si>
  <si>
    <t>Calculated by multiplying the VAT category taxable amount with the VAT category rate for the relevant VAT category.</t>
  </si>
  <si>
    <t>VAT category code</t>
  </si>
  <si>
    <t>Coded identification of a VAT category.</t>
  </si>
  <si>
    <t>VAT category rate</t>
  </si>
  <si>
    <t>The VAT rate, represented as percentage that applies for the relevant VAT category.</t>
  </si>
  <si>
    <t>The VAT category code and the VAT category rate shall be consistent.</t>
  </si>
  <si>
    <t>VAT exemption reason text</t>
  </si>
  <si>
    <t>A textual statement of the reason why the amount is exempted from VAT or why no VAT is being charged</t>
  </si>
  <si>
    <t>Articles 226 items 11 to 15 Directive 2006/112/EC [2].</t>
  </si>
  <si>
    <t>VAT exemption reason code</t>
  </si>
  <si>
    <t>A coded statement of the reason for why the amount is exempted from VAT.</t>
  </si>
  <si>
    <t>Code list issued and maintained by the Connecting Europe Facility.</t>
  </si>
  <si>
    <t>ADDITIONAL SUPPORTING DOCUMENTS</t>
  </si>
  <si>
    <t>A group of business terms providing information about additional supporting documents substantiating the claims made in the Invoice.</t>
  </si>
  <si>
    <t>The additional supporting documents can be used for both referencing a document number which is expected to be known by the receiver, an external document (referenced by a URL) or as an embedded document (such as a time report in pdf). The option to link to an external document will be needed, for example in the case of large attachments and/or when sensitive information, e.g. person-related services, has to be separated from the Invoice itself.</t>
  </si>
  <si>
    <t>Supporting document reference</t>
  </si>
  <si>
    <t>An identifier of the supporting document.</t>
  </si>
  <si>
    <t>Supporting document description</t>
  </si>
  <si>
    <t>A description of the supporting document.</t>
  </si>
  <si>
    <t>External document location</t>
  </si>
  <si>
    <t>The URL (Uniform Resource Locator) that identifies where the external document is located.</t>
  </si>
  <si>
    <t>A means of locating the resource including its primary access mechanism, e.g. http:// or ftp://.
External document location shall be used if the Buyer requires additional information to support the Invoice.
External documents do not form part of the invoice. Risks can be involved when accessing external documents.</t>
  </si>
  <si>
    <t>Attached document
Attached document Mime code
Attached document Filename</t>
  </si>
  <si>
    <t>An attached document embedded as binary object or sent together with the invoice.
The mime code of the attached document.
The file name of the attached document</t>
  </si>
  <si>
    <t>Attached document is used when documentation shall be stored with the Invoice for future reference or audit purposes.
Allowed mime codes:
- application/pdf
- image/png
- image/jpeg
- text/csv
- application/vnd.openxmlformats-officedocument.spreadsheetml.sheet
- application/vnd.oasis.opendocument. spreadsheet</t>
  </si>
  <si>
    <t>INVOICE LINE</t>
  </si>
  <si>
    <t>A group of business terms providing information on individual Invoice lines.</t>
  </si>
  <si>
    <t>Invoice line identifier</t>
  </si>
  <si>
    <t>A unique identifier for the individual line within the Invoice.</t>
  </si>
  <si>
    <t>Invoice line note</t>
  </si>
  <si>
    <t>A textual note that gives unstructured information that is relevant to the Invoice line.</t>
  </si>
  <si>
    <t>Invoice line object identifier
Scheme identifier</t>
  </si>
  <si>
    <t>An identifier for an object on which the invoice line is based, given by the Seller.
The identification scheme identifier of the Invoice line object identifier.</t>
  </si>
  <si>
    <t>It may be a subscription number, telephone number, meter point etc., as applicable.
If it may be not clear for the receiver what scheme is used for the identifier, a conditional scheme identifier should be used that shall be chosen from the UNTDID 1153 code list [6] entries.</t>
  </si>
  <si>
    <t>Invoiced quantity</t>
  </si>
  <si>
    <t>The quantity of items (goods or services) that is charged in the Invoice line.</t>
  </si>
  <si>
    <t>Invoiced quantity unit of measure code</t>
  </si>
  <si>
    <t>The unit of measure that applies to the invoiced quantity.</t>
  </si>
  <si>
    <t>The unit of measure shall be chosen from the lists in UN/ECE Recommendation N°. 20 “Codes for Units of Measure Used in International Trade” [7] and UN/ECE Recommendation N° 21 “Codes for Passengers, Types of Cargo, Packages and Packaging Materials (with Complementary Codes for Package Names)” [19] applying the method described in UN/ECE Rec N° 20 Intro 2.a). Note that in most cases it is not needed for Buyers and Sellers to implement these lists fully in their software. Sellers need only to support the units needed for their goods and services; Buyers only need to verify that the units used in the Invoice are equal to the units used in other documents (such as Contract, Catalogue, Order and Despatch advice).</t>
  </si>
  <si>
    <t>Invoice line net amount</t>
  </si>
  <si>
    <t>The total amount of the Invoice line.</t>
  </si>
  <si>
    <t>The amount is “net” without VAT, i.e. inclusive of line level allowances and charges as well as other relevant taxes.</t>
  </si>
  <si>
    <t>Referenced purchase order line reference</t>
  </si>
  <si>
    <t>An identifier for a referenced line within a purchase order, issued by the Buyer.</t>
  </si>
  <si>
    <t>The purchase order identifier is referenced on document level.</t>
  </si>
  <si>
    <t>Invoice line Buyer accounting reference</t>
  </si>
  <si>
    <t>If required, this reference shall be provided by the Buyer to the Seller prior to the issuing of the Invoice.</t>
  </si>
  <si>
    <t>INVOICE LINE PERIOD</t>
  </si>
  <si>
    <t>A group of business terms providing information about the period relevant for the Invoice line.</t>
  </si>
  <si>
    <t>Is also called Invoice line delivery period.</t>
  </si>
  <si>
    <t>Invoice line period start date</t>
  </si>
  <si>
    <t>The date when the Invoice period for this Invoice line starts.</t>
  </si>
  <si>
    <t>The date is the first day of the period.</t>
  </si>
  <si>
    <t>Invoice line period end date</t>
  </si>
  <si>
    <t>The date when the Invoice period for this Invoice line ends.</t>
  </si>
  <si>
    <t>The date is the last day of the period.</t>
  </si>
  <si>
    <t>INVOICE LINE ALLOWANCES</t>
  </si>
  <si>
    <t>A group of business terms providing information about allowances applicable to the individual Invoice line.</t>
  </si>
  <si>
    <t>Invoice line allowance amount</t>
  </si>
  <si>
    <t>Invoice line allowance base amount</t>
  </si>
  <si>
    <t>The base amount that may be used, in conjunction with the Invoice line allowance percentage, to calculate the Invoice line allowance amount.</t>
  </si>
  <si>
    <t>Invoice line allowance percentage</t>
  </si>
  <si>
    <t>The percentage that may be used, in conjunction with the Invoice line allowance base amount, to calculate the Invoice line allowance amount.</t>
  </si>
  <si>
    <t>Invoice line allowance reason</t>
  </si>
  <si>
    <t>The reason for the Invoice line allowance, expressed as text.</t>
  </si>
  <si>
    <t>Invoice line allowance reason code</t>
  </si>
  <si>
    <t>The reason for the Invoice line allowance, expressed as a code.</t>
  </si>
  <si>
    <t>Use entries of the UNTDID 5189 code list [6]. The Invoice line level allowance reason code and the Invoice line level allowance reason shall indicate the same allowance reason.</t>
  </si>
  <si>
    <t>INVOICE LINE CHARGES</t>
  </si>
  <si>
    <t>A group of business terms providing information about charges and taxes other than VAT applicable to the individual Invoice line.</t>
  </si>
  <si>
    <t>All charges and taxes are assumed to be liable to the same VAT rate as the Invoice line.</t>
  </si>
  <si>
    <t>Invoice line charge amount</t>
  </si>
  <si>
    <t>Invoice line charge base amount</t>
  </si>
  <si>
    <t>The base amount that may be used, in conjunction with the Invoice line charge percentage, to calculate the Invoice line charge amount.</t>
  </si>
  <si>
    <t>Invoice line charge percentage</t>
  </si>
  <si>
    <t>The percentage that may be used, in conjunction with the Invoice line charge base amount, to calculate the Invoice line charge amount.</t>
  </si>
  <si>
    <t>Invoice line charge reason</t>
  </si>
  <si>
    <t>The reason for the Invoice line charge, expressed as text.</t>
  </si>
  <si>
    <t>Invoice line charge reason code</t>
  </si>
  <si>
    <t>The reason for the Invoice line charge, expressed as a code.</t>
  </si>
  <si>
    <t>Use entries of the UNTDID 7161 code list [6]. The Invoice line charge reason code and the Invoice line charge reason shall indicate the same charge reason.</t>
  </si>
  <si>
    <t>PRICE DETAILS</t>
  </si>
  <si>
    <t>A group of business terms providing information about the price applied for the goods and services invoiced on the Invoice line.</t>
  </si>
  <si>
    <t>Item net price</t>
  </si>
  <si>
    <t>The price of an item, exclusive of VAT, after subtracting item price discount.</t>
  </si>
  <si>
    <t>The Item net price has to be equal with the Item gross price less the Item price discount.</t>
  </si>
  <si>
    <t>Item price discount</t>
  </si>
  <si>
    <t>The total discount subtracted from the Item gross price to calculate the Item net price.</t>
  </si>
  <si>
    <t>Only applies if the discount is provided per unit and if it is not included in the Item gross price.</t>
  </si>
  <si>
    <t>Item gross price</t>
  </si>
  <si>
    <t>The unit price, exclusive of VAT, before subtracting Item price discount.</t>
  </si>
  <si>
    <t>Item price base quantity</t>
  </si>
  <si>
    <t>The number of item units to which the price applies.</t>
  </si>
  <si>
    <t>Item price base quantity unit of measure code</t>
  </si>
  <si>
    <t>The unit of measure that applies to the Item price base quantity.</t>
  </si>
  <si>
    <t>The Item price base quantity unit of measure shall be the same as the Invoiced quantity unit of measure (BT-130).</t>
  </si>
  <si>
    <t>LINE VAT INFORMATION</t>
  </si>
  <si>
    <t>A group of business terms providing information about the VAT applicable for the goods and services invoiced on the Invoice line.</t>
  </si>
  <si>
    <t>Invoiced item VAT category code</t>
  </si>
  <si>
    <t>The VAT category code for the invoiced item.</t>
  </si>
  <si>
    <t>Invoiced item VAT rate</t>
  </si>
  <si>
    <t>The VAT rate, represented as percentage that applies to the invoiced item.</t>
  </si>
  <si>
    <t>ITEM INFORMATION</t>
  </si>
  <si>
    <t>A group of business terms providing information about the goods and services invoiced.</t>
  </si>
  <si>
    <t>Item name</t>
  </si>
  <si>
    <t>A name for an item.</t>
  </si>
  <si>
    <t>Item description</t>
  </si>
  <si>
    <t>A description for an item.</t>
  </si>
  <si>
    <t>The Item description allows for describing the item and its features in more detail than the Item name.</t>
  </si>
  <si>
    <t>Item Seller's identifier</t>
  </si>
  <si>
    <t>An identifier, assigned by the Seller, for the item.</t>
  </si>
  <si>
    <t>Item Buyer's identifier</t>
  </si>
  <si>
    <t>An identifier, assigned by the Buyer, for the item.</t>
  </si>
  <si>
    <t>Item standard identifier
Scheme identifier</t>
  </si>
  <si>
    <t>An item identifier based on a registered scheme.
The identification scheme identifier of the Item standard identifier</t>
  </si>
  <si>
    <t xml:space="preserve">
The identification scheme shall be identified from the entries of the list published by the ISO/IEC 6523 maintenance agency.</t>
  </si>
  <si>
    <t>Item classification identifier
Scheme identifier
Scheme version identifier</t>
  </si>
  <si>
    <t>A code for classifying the item by its type or nature.
The identification scheme identifier of the Item classification identifier
The version of the identification scheme.</t>
  </si>
  <si>
    <t xml:space="preserve">Classification codes are used to allow grouping of similar items for a various purposes e.g. public procurement (CPV), e-Commerce (UNSPSC) etc.
The identification scheme shall be chosen from the entries in UNTDID 7143 [6].
</t>
  </si>
  <si>
    <t>Item country of origin</t>
  </si>
  <si>
    <t>The code identifying the country from which the item originates.</t>
  </si>
  <si>
    <t>ITEM ATTRIBUTES</t>
  </si>
  <si>
    <t>A group of business terms providing information about properties of the goods and services invoiced.</t>
  </si>
  <si>
    <t>Item attribute name</t>
  </si>
  <si>
    <t>The name of the attribute or property of the item.</t>
  </si>
  <si>
    <t>Such as “Colour”.</t>
  </si>
  <si>
    <t>Item attribute value</t>
  </si>
  <si>
    <t>The value of the attribute or property of the item.</t>
  </si>
  <si>
    <t>Such as “Red”.</t>
  </si>
  <si>
    <t>Terme métier [FR]</t>
  </si>
  <si>
    <t>Description [FR]</t>
  </si>
  <si>
    <t>Note d'utilisation [FR]</t>
  </si>
  <si>
    <t>Terme métier [DE]</t>
  </si>
  <si>
    <t>Description [DE]</t>
  </si>
  <si>
    <t>Note d'utilisation [DE]</t>
  </si>
  <si>
    <t>Terme métier [EN]</t>
  </si>
  <si>
    <t>Description [EN]</t>
  </si>
  <si>
    <t>Note d'utilisation [EN]</t>
  </si>
  <si>
    <t>Page Myguichet.lu [FR]</t>
  </si>
  <si>
    <t>Catégorie MyGuichet.lu [FR]</t>
  </si>
  <si>
    <t>Nom du champ MyGuichet.lu [FR]</t>
  </si>
  <si>
    <t>Page Myguichet.lu [DE]</t>
  </si>
  <si>
    <t>Catégorie MyGuichet.lu [DE]</t>
  </si>
  <si>
    <t>Nom du champ MyGuichet.lu [DE]</t>
  </si>
  <si>
    <t>Page Myguichet.lu [EN]</t>
  </si>
  <si>
    <t>Catégorie MyGuichet.lu [EN]</t>
  </si>
  <si>
    <t>Nom du champ MyGuichet.lu [EN]</t>
  </si>
  <si>
    <t>Identifiant légal</t>
  </si>
  <si>
    <t>Aussteller </t>
  </si>
  <si>
    <t>Wirtschaftsteilnehmer</t>
  </si>
  <si>
    <t>Name des Wirtschaftsteilnehmers</t>
  </si>
  <si>
    <t>EU-MwSt.-Identifikationsnummer</t>
  </si>
  <si>
    <t>Ich besitze keine EU-MwSt.-Identifikationsnummer.</t>
  </si>
  <si>
    <t>Rechtliche Identifikationsnummer</t>
  </si>
  <si>
    <t>Land</t>
  </si>
  <si>
    <t>Postleitzahl</t>
  </si>
  <si>
    <t>Ort</t>
  </si>
  <si>
    <t>Straße</t>
  </si>
  <si>
    <t>Hausnummer</t>
  </si>
  <si>
    <t>Adresszusatz</t>
  </si>
  <si>
    <t>Ich konnte die Adresse nicht in der Liste finden</t>
  </si>
  <si>
    <t>Ansprechpartner</t>
  </si>
  <si>
    <t>Sind Sie der Ansprechpartner?</t>
  </si>
  <si>
    <t>Vorname</t>
  </si>
  <si>
    <t>Name</t>
  </si>
  <si>
    <t>Telefon</t>
  </si>
  <si>
    <t>E-Mail</t>
  </si>
  <si>
    <t>Empfänger </t>
  </si>
  <si>
    <t>Öffentliche Einrichtung</t>
  </si>
  <si>
    <t>Suche der Einrichtung</t>
  </si>
  <si>
    <t>Peppol-Kennung</t>
  </si>
  <si>
    <t>MwSt.-Identifikationsnummer</t>
  </si>
  <si>
    <t>Kontaktperson oder zuständiger Dienst</t>
  </si>
  <si>
    <t>Inhalt der Rechnung </t>
  </si>
  <si>
    <t>Wesentliche Informationen zur Rechnung</t>
  </si>
  <si>
    <t>Rechnungs-Nr.</t>
  </si>
  <si>
    <t>Ausstellungsdatum der Rechnung</t>
  </si>
  <si>
    <t>Referenznummer der Bestellung</t>
  </si>
  <si>
    <t>Buchungsreferenz des Empfängers</t>
  </si>
  <si>
    <t>Referenznummer des mit der Rechnung zusammenhängenden Vertrags</t>
  </si>
  <si>
    <t>Allgemeine Informationen</t>
  </si>
  <si>
    <t>Anfangsdatum</t>
  </si>
  <si>
    <t>Enddatum</t>
  </si>
  <si>
    <t>Zahlungsmodalitäten</t>
  </si>
  <si>
    <t>Fälligkeitsdatum</t>
  </si>
  <si>
    <t>Bei der Zahlung anzugebende Referenznummer</t>
  </si>
  <si>
    <t>Ich besitze keine IBAN-Nummer</t>
  </si>
  <si>
    <t>Bankkontonummer</t>
  </si>
  <si>
    <t>Bankidentifizierungsnummer (BIC-Code oder andere Nummer)</t>
  </si>
  <si>
    <t>Name des Inhabers des Bankkontos</t>
  </si>
  <si>
    <t>Währung der Rechnung</t>
  </si>
  <si>
    <t>Zeile(n) der Rechnung </t>
  </si>
  <si>
    <t>Rechnungszeile n° : X</t>
  </si>
  <si>
    <t>Referenznummer des Artikels</t>
  </si>
  <si>
    <t>Name des Artikels</t>
  </si>
  <si>
    <t>Anzahl</t>
  </si>
  <si>
    <t>Einheitspreis (ohne MwSt.)</t>
  </si>
  <si>
    <t>Rabatt/Nachlass (%)</t>
  </si>
  <si>
    <t>Höhe des Rabatts</t>
  </si>
  <si>
    <t>Zuschläge (%)</t>
  </si>
  <si>
    <t>Höhe des Zuschlags</t>
  </si>
  <si>
    <t>MwSt.-Satz*</t>
  </si>
  <si>
    <t>Höhe der MwSt.</t>
  </si>
  <si>
    <t>Summe ohne MwSt.</t>
  </si>
  <si>
    <t>Zu zahlender Betrag </t>
  </si>
  <si>
    <t>MwSt. Übersicht X%</t>
  </si>
  <si>
    <t>MwSt.-Satz (Prozentsatz)</t>
  </si>
  <si>
    <t>Diesem MwSt.-Satz unterliegender Betrag</t>
  </si>
  <si>
    <t>Höhe der MwSt. bei diesem MwSt.-Satz</t>
  </si>
  <si>
    <t>Gesamtbetrag der MwSt.</t>
  </si>
  <si>
    <t>Grund für den Nullsatz oder die MwSt.-Befreiung</t>
  </si>
  <si>
    <t>Zu zahlender Betrag</t>
  </si>
  <si>
    <t>Gesamtbetrag aller Nettozeilen</t>
  </si>
  <si>
    <t>Summe der Rabatte/Nachlässe</t>
  </si>
  <si>
    <t>Summe der Zuschläge</t>
  </si>
  <si>
    <t>Bereits gezahlter Betrag</t>
  </si>
  <si>
    <t>Summe samt MwSt.</t>
  </si>
  <si>
    <t>Zu zahlender Gesamtbetrag</t>
  </si>
  <si>
    <t>Montant total de TVA</t>
  </si>
  <si>
    <t>Issuer </t>
  </si>
  <si>
    <t>Economic operator</t>
  </si>
  <si>
    <t>Name of the economic operator</t>
  </si>
  <si>
    <t>I don't have an EU VAT identification number.</t>
  </si>
  <si>
    <t>Legal identifier</t>
  </si>
  <si>
    <t>EU VAT identification number</t>
  </si>
  <si>
    <t>Address</t>
  </si>
  <si>
    <t>Country</t>
  </si>
  <si>
    <t>Postcode</t>
  </si>
  <si>
    <t>City</t>
  </si>
  <si>
    <t>Street</t>
  </si>
  <si>
    <t>Number</t>
  </si>
  <si>
    <t>Additional address component</t>
  </si>
  <si>
    <t>The address could not be found in the list</t>
  </si>
  <si>
    <t>Contact person</t>
  </si>
  <si>
    <t>Are you the contact person?</t>
  </si>
  <si>
    <t>First name</t>
  </si>
  <si>
    <t>Surname</t>
  </si>
  <si>
    <t>Phone</t>
  </si>
  <si>
    <t>Email</t>
  </si>
  <si>
    <t>Addressee </t>
  </si>
  <si>
    <t>Public sector body</t>
  </si>
  <si>
    <t>Search for body</t>
  </si>
  <si>
    <t>Peppol identifier</t>
  </si>
  <si>
    <t>VAT identification number</t>
  </si>
  <si>
    <t>Contact person or responsible department</t>
  </si>
  <si>
    <t>Contents of the invoice </t>
  </si>
  <si>
    <t>Key information on the invoice</t>
  </si>
  <si>
    <t>Invoice no.</t>
  </si>
  <si>
    <t>Date of invoice</t>
  </si>
  <si>
    <t>Order reference</t>
  </si>
  <si>
    <t>Addressee's accounting reference</t>
  </si>
  <si>
    <t>Invoice contract reference</t>
  </si>
  <si>
    <t>General information</t>
  </si>
  <si>
    <t>Start date</t>
  </si>
  <si>
    <t>End date</t>
  </si>
  <si>
    <t>Terms of payment</t>
  </si>
  <si>
    <t>Due date</t>
  </si>
  <si>
    <t>Reference to indicate upon payment</t>
  </si>
  <si>
    <t>I don't have an IBAN number</t>
  </si>
  <si>
    <t>Bank account number</t>
  </si>
  <si>
    <t>Bank identifier (BIC code or other identifier)</t>
  </si>
  <si>
    <t>Bank account holder name</t>
  </si>
  <si>
    <t>Invoice currency</t>
  </si>
  <si>
    <t>Payment method</t>
  </si>
  <si>
    <t>Invoice line(s) </t>
  </si>
  <si>
    <t>Invoice line no : X</t>
  </si>
  <si>
    <t>Article reference</t>
  </si>
  <si>
    <t>Article name</t>
  </si>
  <si>
    <t>Quantity</t>
  </si>
  <si>
    <t>Unit price (excl. VAT)</t>
  </si>
  <si>
    <t>Discount / rebate (%)</t>
  </si>
  <si>
    <t>Discount amount</t>
  </si>
  <si>
    <t>Supplements (%)</t>
  </si>
  <si>
    <t>Supplement amount</t>
  </si>
  <si>
    <t>VAT rate</t>
  </si>
  <si>
    <t>VAT amount</t>
  </si>
  <si>
    <t>Total without VAT</t>
  </si>
  <si>
    <t>Amount due</t>
  </si>
  <si>
    <t>VAT overview X%</t>
  </si>
  <si>
    <t>VAT rate (percentage)</t>
  </si>
  <si>
    <t>Amount subject to this rate</t>
  </si>
  <si>
    <t>Amount of VAT at this rate</t>
  </si>
  <si>
    <t>Total VAT amount</t>
  </si>
  <si>
    <t>Reason for application of a zero rate or for VAT exemption</t>
  </si>
  <si>
    <t>Cost</t>
  </si>
  <si>
    <t>Sum of all net lines</t>
  </si>
  <si>
    <t>Total discounts / rebates</t>
  </si>
  <si>
    <t>Total supplements</t>
  </si>
  <si>
    <t>Already paid amount</t>
  </si>
  <si>
    <t>Total including VAT</t>
  </si>
  <si>
    <t>Total amount payable</t>
  </si>
  <si>
    <t>du</t>
  </si>
  <si>
    <t>Contact:</t>
  </si>
  <si>
    <t>Précisions sur la facture</t>
  </si>
  <si>
    <t>Référence de la commande:</t>
  </si>
  <si>
    <t>Référence du contrat lié à la facture:</t>
  </si>
  <si>
    <t>Référence à indiquer lors du paiement:</t>
  </si>
  <si>
    <t>Date d'échéance:</t>
  </si>
  <si>
    <t>Total HTVA:</t>
  </si>
  <si>
    <t>Total de la TVA:</t>
  </si>
  <si>
    <t>Total TVA incluse:</t>
  </si>
  <si>
    <t>Taxes</t>
  </si>
  <si>
    <t>Date du fait générateur:</t>
  </si>
  <si>
    <t>Représentant fiscal:</t>
  </si>
  <si>
    <t>N° TVA du représentant fiscal:</t>
  </si>
  <si>
    <t>Date de livraison:</t>
  </si>
  <si>
    <t>ID du lieu de livraison:</t>
  </si>
  <si>
    <t>Ligne(s) de facturation</t>
  </si>
  <si>
    <t>Données clés extraites de la facture</t>
  </si>
  <si>
    <t>Paiement</t>
  </si>
  <si>
    <t>Référence comptable du destinataire / n° d’engagement:</t>
  </si>
  <si>
    <t>Période de facturation:</t>
  </si>
  <si>
    <t>Devise de facturation:</t>
  </si>
  <si>
    <t>Informations générales:</t>
  </si>
  <si>
    <t>Modalités de paiement:</t>
  </si>
  <si>
    <t>Lieu et date de livraison</t>
  </si>
  <si>
    <t>Total des remises globales:</t>
  </si>
  <si>
    <t>Total des suppléments globaux:</t>
  </si>
  <si>
    <t>Montant pour arrondir:</t>
  </si>
  <si>
    <t>Total de la TVA (en BT-6):</t>
  </si>
  <si>
    <t>Nom du lieu de livraison:</t>
  </si>
  <si>
    <t>Adresse de livraison:</t>
  </si>
  <si>
    <t>Remise(s)/supplément(s) global/globaux</t>
  </si>
  <si>
    <t>Référence</t>
  </si>
  <si>
    <t>Remise/
Supplément</t>
  </si>
  <si>
    <t>Remise/Supplément</t>
  </si>
  <si>
    <t>Motif de la remise ou du supplément</t>
  </si>
  <si>
    <t>Code du motif</t>
  </si>
  <si>
    <t>Code de type
de TVA</t>
  </si>
  <si>
    <t>Taux de TVA</t>
  </si>
  <si>
    <t>Assiette</t>
  </si>
  <si>
    <t>Pourcentage</t>
  </si>
  <si>
    <t>Montant HTVA</t>
  </si>
  <si>
    <t>Compte(s) bancaire(s)</t>
  </si>
  <si>
    <t>Document(s) justificatif(s) additionnel(s)</t>
  </si>
  <si>
    <t>Description ou code de type de document</t>
  </si>
  <si>
    <t>Remise</t>
  </si>
  <si>
    <t>Supplément</t>
  </si>
  <si>
    <t>Ventilation de la TVA</t>
  </si>
  <si>
    <t>Code d'exonération de la TVA</t>
  </si>
  <si>
    <t>Identifiant</t>
  </si>
  <si>
    <t>Nom de l'élément</t>
  </si>
  <si>
    <t>Description de l'élément</t>
  </si>
  <si>
    <t>Prix net HTVA</t>
  </si>
  <si>
    <t>Période</t>
  </si>
  <si>
    <t>Remises</t>
  </si>
  <si>
    <t>Suppléments</t>
  </si>
  <si>
    <t>Total des montants HTVA</t>
  </si>
  <si>
    <t>Ligne</t>
  </si>
  <si>
    <t>BT</t>
  </si>
  <si>
    <t>GROUP</t>
  </si>
  <si>
    <t>root</t>
  </si>
  <si>
    <t>Description</t>
  </si>
  <si>
    <t>https://docs.peppol.eu/poacc/billing/3.0/2024-Q2/syntax/ubl-creditnote/cbc-Note/</t>
  </si>
  <si>
    <t>Page Myguichet.lu</t>
  </si>
  <si>
    <t>Catégorie MyGuichet.lu</t>
  </si>
  <si>
    <t>Nom du champ MyGuichet.lu</t>
  </si>
  <si>
    <t xml:space="preserve"> </t>
  </si>
  <si>
    <t xml:space="preserve">  </t>
  </si>
  <si>
    <t>Identifiant d'objet facturé
Identifiant du schéma</t>
  </si>
  <si>
    <t>N° du compte bancaire (p. ex. code IBAN)</t>
  </si>
  <si>
    <t>Détenteur du compte bancaire</t>
  </si>
  <si>
    <t>Code BIC</t>
  </si>
  <si>
    <t>https://docs.peppol.eu/poacc/billing/3.0/2024-Q2/syntax/ubl-invoice/cbc-ProfileID/</t>
  </si>
  <si>
    <t>https://docs.peppol.eu/poacc/billing/3.0/2024-Q2/syntax/ubl-creditnote/cbc-CustomizationID/</t>
  </si>
  <si>
    <t>Card</t>
  </si>
  <si>
    <t>1..1</t>
  </si>
  <si>
    <t>ubl:Invoice</t>
  </si>
  <si>
    <t>0..1</t>
  </si>
  <si>
    <t>ORDER AND SALES ORDER REFERENCE</t>
  </si>
  <si>
    <t>0..n</t>
  </si>
  <si>
    <t>INVOICE DOCUMENT REFERENCE</t>
  </si>
  <si>
    <t>DESPATCH ADVICE REFERENCE</t>
  </si>
  <si>
    <t>RECEIPT ADVICE REFERENCE</t>
  </si>
  <si>
    <t>TENDER OR LOT REFERENCE</t>
  </si>
  <si>
    <t>CONTRACT REFERENCE</t>
  </si>
  <si>
    <t>O</t>
  </si>
  <si>
    <t>ATTACHMENT</t>
  </si>
  <si>
    <t>M</t>
  </si>
  <si>
    <t>EXTERNAL REFERENCE</t>
  </si>
  <si>
    <t>PROJECT REFERENCE</t>
  </si>
  <si>
    <t>PARTY</t>
  </si>
  <si>
    <t>PARTY IDENTIFICATION</t>
  </si>
  <si>
    <t>PARTY NAME</t>
  </si>
  <si>
    <t>ADDRESS LINE</t>
  </si>
  <si>
    <t>COUNTRY</t>
  </si>
  <si>
    <t>0..2</t>
  </si>
  <si>
    <t>PARTY VAT/TAX IDENTIFIERS</t>
  </si>
  <si>
    <t>TAX SCHEME</t>
  </si>
  <si>
    <t>PARTY LEGAL ENTITY</t>
  </si>
  <si>
    <t>PARTY VAT IDENTIFIER</t>
  </si>
  <si>
    <t>DELIVER PARTY</t>
  </si>
  <si>
    <t>FINANCIAL INSTITUTION BRANCH</t>
  </si>
  <si>
    <t>PAYER FINANCIAL ACCOUNT</t>
  </si>
  <si>
    <t>PAYMENT TERMS</t>
  </si>
  <si>
    <t>TAX CATEGORY</t>
  </si>
  <si>
    <t>1..2</t>
  </si>
  <si>
    <t>VAT CATEGORY</t>
  </si>
  <si>
    <t>1..n</t>
  </si>
  <si>
    <t>ORDER LINE REFERENCE</t>
  </si>
  <si>
    <t>LINE OBJECT IDENTIFIER</t>
  </si>
  <si>
    <t>BUYERS ITEM IDENTIFICATION</t>
  </si>
  <si>
    <t>SELLERS ITEM IDENTIFICATION</t>
  </si>
  <si>
    <t>STANDARD ITEM IDENTIFICATION</t>
  </si>
  <si>
    <t>ORIGIN COUNTRY</t>
  </si>
  <si>
    <t>COMMODITY CLASSIFICATION</t>
  </si>
  <si>
    <t>ALLOWANCE</t>
  </si>
  <si>
    <t> </t>
  </si>
  <si>
    <t>https://docs.peppol.eu/poacc/billing/3.0/syntax/ubl-invoice/</t>
  </si>
  <si>
    <t/>
  </si>
  <si>
    <t>• cbc:CustomizationID</t>
  </si>
  <si>
    <t>https://docs.peppol.eu/poacc/billing/3.0/syntax/ubl-invoice/cbc-CustomizationID/</t>
  </si>
  <si>
    <t>• cbc:ProfileID</t>
  </si>
  <si>
    <t>https://docs.peppol.eu/poacc/billing/3.0/syntax/ubl-invoice/cbc-ProfileID/</t>
  </si>
  <si>
    <t>• cbc:ID</t>
  </si>
  <si>
    <t>• cbc:IssueDate</t>
  </si>
  <si>
    <t>• cbc:DueDate</t>
  </si>
  <si>
    <t>• cbc:InvoiceTypeCode</t>
  </si>
  <si>
    <t>• cbc:Note</t>
  </si>
  <si>
    <t>https://docs.peppol.eu/poacc/billing/3.0/syntax/ubl-invoice/cbc-Note/</t>
  </si>
  <si>
    <t>• cbc:TaxPointDate</t>
  </si>
  <si>
    <t>• cbc:DocumentCurrencyCode</t>
  </si>
  <si>
    <t>• cbc:TaxCurrencyCode</t>
  </si>
  <si>
    <t>• cbc:AccountingCost</t>
  </si>
  <si>
    <t>• cbc:BuyerReference</t>
  </si>
  <si>
    <t>• cac:InvoicePeriod</t>
  </si>
  <si>
    <t>• • cbc:StartDate</t>
  </si>
  <si>
    <t>• • cbc:EndDate</t>
  </si>
  <si>
    <t>• • cbc:DescriptionCode</t>
  </si>
  <si>
    <t>• cac:OrderReference</t>
  </si>
  <si>
    <t>https://docs.peppol.eu/poacc/billing/3.0/syntax/ubl-invoice/cac-OrderReference/</t>
  </si>
  <si>
    <t>• • cbc:ID</t>
  </si>
  <si>
    <t>https://docs.peppol.eu/poacc/billing/3.0/syntax/ubl-invoice/cac-OrderReference/cbc-ID/</t>
  </si>
  <si>
    <t>• • cbc:SalesOrderID</t>
  </si>
  <si>
    <t>• cac:BillingReference</t>
  </si>
  <si>
    <t>https://docs.peppol.eu/poacc/billing/3.0/syntax/ubl-invoice/cac-BillingReference/</t>
  </si>
  <si>
    <t>• • cac:InvoiceDocumentReference</t>
  </si>
  <si>
    <t>https://docs.peppol.eu/poacc/billing/3.0/syntax/ubl-invoice/cac-BillingReference/cac-InvoiceDocumentReference/</t>
  </si>
  <si>
    <t>• • • cbc:ID</t>
  </si>
  <si>
    <t>https://docs.peppol.eu/poacc/billing/3.0/syntax/ubl-invoice/cac-BillingReference/cac-InvoiceDocumentReference/cbc-ID/</t>
  </si>
  <si>
    <t>• • • cbc:IssueDate</t>
  </si>
  <si>
    <t>https://docs.peppol.eu/poacc/billing/3.0/syntax/ubl-invoice/cac-BillingReference/cac-InvoiceDocumentReference/cbc-IssueDate/</t>
  </si>
  <si>
    <t>• cac:DespatchDocumentReference</t>
  </si>
  <si>
    <t>https://docs.peppol.eu/poacc/billing/3.0/syntax/ubl-invoice/cac-DespatchDocumentReference/</t>
  </si>
  <si>
    <t>• cac:ReceiptDocumentReference</t>
  </si>
  <si>
    <t>https://docs.peppol.eu/poacc/billing/3.0/syntax/ubl-invoice/cac-ReceiptDocumentReference/</t>
  </si>
  <si>
    <t>https://docs.peppol.eu/poacc/billing/3.0/syntax/ubl-invoice/cac-ReceiptDocumentReference/cbc-ID/</t>
  </si>
  <si>
    <t>• cac:OriginatorDocumentReference</t>
  </si>
  <si>
    <t>https://docs.peppol.eu/poacc/billing/3.0/syntax/ubl-invoice/cac-OriginatorDocumentReference/</t>
  </si>
  <si>
    <t>https://docs.peppol.eu/poacc/billing/3.0/syntax/ubl-invoice/cac-OriginatorDocumentReference/cbc-ID/</t>
  </si>
  <si>
    <t>• cac:ContractDocumentReference</t>
  </si>
  <si>
    <t>https://docs.peppol.eu/poacc/billing/3.0/syntax/ubl-invoice/cac-ContractDocumentReference/</t>
  </si>
  <si>
    <t>• cac:AdditionalDocumentReference</t>
  </si>
  <si>
    <t>• • • @schemeID</t>
  </si>
  <si>
    <t>https://docs.peppol.eu/poacc/billing/3.0/syntax/ubl-invoice/cac-AdditionalDocumentReference/cbc-ID/schemeID/</t>
  </si>
  <si>
    <t>• • cbc:DocumentTypeCode</t>
  </si>
  <si>
    <t>https://docs.peppol.eu/poacc/billing/3.0/syntax/ubl-invoice/cac-AdditionalDocumentReference/cbc-DocumentTypeCode/</t>
  </si>
  <si>
    <t>• • cbc:DocumentDescription</t>
  </si>
  <si>
    <t>• • cac:Attachment</t>
  </si>
  <si>
    <t>https://docs.peppol.eu/poacc/billing/3.0/syntax/ubl-invoice/cac-AdditionalDocumentReference/cac-Attachment/</t>
  </si>
  <si>
    <t>• • • cbc:EmbeddedDocumentBinaryObject</t>
  </si>
  <si>
    <t>https://docs.peppol.eu/poacc/billing/3.0/syntax/ubl-invoice/cac-AdditionalDocumentReference/cac-Attachment/cbc-EmbeddedDocumentBinaryObject/</t>
  </si>
  <si>
    <t>• • • • @mimeCode</t>
  </si>
  <si>
    <t>https://docs.peppol.eu/poacc/billing/3.0/syntax/ubl-invoice/cac-AdditionalDocumentReference/cac-Attachment/cbc-EmbeddedDocumentBinaryObject/mimeCode/</t>
  </si>
  <si>
    <t>• • • • @filename</t>
  </si>
  <si>
    <t>https://docs.peppol.eu/poacc/billing/3.0/syntax/ubl-invoice/cac-AdditionalDocumentReference/cac-Attachment/cbc-EmbeddedDocumentBinaryObject/filename/</t>
  </si>
  <si>
    <t>• • • cac:ExternalReference</t>
  </si>
  <si>
    <t>https://docs.peppol.eu/poacc/billing/3.0/syntax/ubl-invoice/cac-AdditionalDocumentReference/cac-Attachment/cac-ExternalReference/</t>
  </si>
  <si>
    <t>• • • • cbc:URI</t>
  </si>
  <si>
    <t>• cac:ProjectReference</t>
  </si>
  <si>
    <t>https://docs.peppol.eu/poacc/billing/3.0/syntax/ubl-invoice/cac-ProjectReference/</t>
  </si>
  <si>
    <t>• cac:AccountingSupplierParty</t>
  </si>
  <si>
    <t>• • cac:Party</t>
  </si>
  <si>
    <t>https://docs.peppol.eu/poacc/billing/3.0/syntax/ubl-invoice/cac-AccountingSupplierParty/cac-Party/</t>
  </si>
  <si>
    <t>• • • cbc:EndpointID</t>
  </si>
  <si>
    <t>https://docs.peppol.eu/poacc/billing/3.0/syntax/ubl-invoice/cac-AccountingSupplierParty/cac-Party/cbc-EndpointID/</t>
  </si>
  <si>
    <t>• • • • @schemeID</t>
  </si>
  <si>
    <t>https://docs.peppol.eu/poacc/billing/3.0/syntax/ubl-invoice/cac-AccountingSupplierParty/cac-Party/cbc-EndpointID/schemeID/</t>
  </si>
  <si>
    <t>• • • cac:PartyIdentification</t>
  </si>
  <si>
    <t>https://docs.peppol.eu/poacc/billing/3.0/syntax/ubl-invoice/cac-AccountingSupplierParty/cac-Party/cac-PartyIdentification/</t>
  </si>
  <si>
    <t>• • • • cbc:ID</t>
  </si>
  <si>
    <t>https://docs.peppol.eu/poacc/billing/3.0/syntax/ubl-invoice/cac-AccountingSupplierParty/cac-Party/cac-PartyIdentification/cbc-ID/</t>
  </si>
  <si>
    <t>• • • • • @schemeID</t>
  </si>
  <si>
    <t>https://docs.peppol.eu/poacc/billing/3.0/syntax/ubl-invoice/cac-AccountingSupplierParty/cac-Party/cac-PartyIdentification/cbc-ID/schemeID/</t>
  </si>
  <si>
    <t>• • • cac:PartyName</t>
  </si>
  <si>
    <t>https://docs.peppol.eu/poacc/billing/3.0/syntax/ubl-invoice/cac-AccountingSupplierParty/cac-Party/cac-PartyName/</t>
  </si>
  <si>
    <t>• • • • cbc:Name</t>
  </si>
  <si>
    <t>• • • cac:PostalAddress</t>
  </si>
  <si>
    <t>• • • • cbc:StreetName</t>
  </si>
  <si>
    <t>• • • • cbc:AdditionalStreetName</t>
  </si>
  <si>
    <t>• • • • cbc:CityName</t>
  </si>
  <si>
    <t>• • • • cbc:PostalZone</t>
  </si>
  <si>
    <t>• • • • cbc:CountrySubentity</t>
  </si>
  <si>
    <t>• • • • cac:AddressLine</t>
  </si>
  <si>
    <t>https://docs.peppol.eu/poacc/billing/3.0/syntax/ubl-invoice/cac-AccountingSupplierParty/cac-Party/cac-PostalAddress/cac-AddressLine/</t>
  </si>
  <si>
    <t>• • • • • cbc:Line</t>
  </si>
  <si>
    <t>• • • • cac:Country</t>
  </si>
  <si>
    <t>https://docs.peppol.eu/poacc/billing/3.0/syntax/ubl-invoice/cac-AccountingSupplierParty/cac-Party/cac-PostalAddress/cac-Country/</t>
  </si>
  <si>
    <t>• • • • • cbc:IdentificationCode</t>
  </si>
  <si>
    <t>• • • cac:PartyTaxScheme</t>
  </si>
  <si>
    <t>https://docs.peppol.eu/poacc/billing/3.0/syntax/ubl-invoice/cac-AccountingSupplierParty/cac-Party/cac-PartyTaxScheme/</t>
  </si>
  <si>
    <t>• • • • cbc:CompanyID</t>
  </si>
  <si>
    <t>• • • • cac:TaxScheme</t>
  </si>
  <si>
    <t>https://docs.peppol.eu/poacc/billing/3.0/syntax/ubl-invoice/cac-AccountingSupplierParty/cac-Party/cac-PartyTaxScheme/cac-TaxScheme/</t>
  </si>
  <si>
    <t>• • • • • cbc:ID</t>
  </si>
  <si>
    <t>https://docs.peppol.eu/poacc/billing/3.0/syntax/ubl-invoice/cac-AccountingSupplierParty/cac-Party/cac-PartyTaxScheme/cac-TaxScheme/cbc-ID/</t>
  </si>
  <si>
    <t>• • • cac:PartyLegalEntity</t>
  </si>
  <si>
    <t>https://docs.peppol.eu/poacc/billing/3.0/syntax/ubl-invoice/cac-AccountingSupplierParty/cac-Party/cac-PartyLegalEntity/</t>
  </si>
  <si>
    <t>• • • • cbc:RegistrationName</t>
  </si>
  <si>
    <t>https://docs.peppol.eu/poacc/billing/3.0/syntax/ubl-invoice/cac-AccountingSupplierParty/cac-Party/cac-PartyLegalEntity/cbc-CompanyID/</t>
  </si>
  <si>
    <t>https://docs.peppol.eu/poacc/billing/3.0/syntax/ubl-invoice/cac-AccountingSupplierParty/cac-Party/cac-PartyLegalEntity/cbc-CompanyID/schemeID/</t>
  </si>
  <si>
    <t>• • • • cbc:CompanyLegalForm</t>
  </si>
  <si>
    <t>• • • cac:Contact</t>
  </si>
  <si>
    <t>• • • • cbc:Telephone</t>
  </si>
  <si>
    <t>• • • • cbc:ElectronicMail</t>
  </si>
  <si>
    <t>• cac:AccountingCustomerParty</t>
  </si>
  <si>
    <t>https://docs.peppol.eu/poacc/billing/3.0/syntax/ubl-invoice/cac-AccountingCustomerParty/cac-Party/</t>
  </si>
  <si>
    <t>https://docs.peppol.eu/poacc/billing/3.0/syntax/ubl-invoice/cac-AccountingCustomerParty/cac-Party/cbc-EndpointID/</t>
  </si>
  <si>
    <t>https://docs.peppol.eu/poacc/billing/3.0/syntax/ubl-invoice/cac-AccountingCustomerParty/cac-Party/cbc-EndpointID/schemeID/</t>
  </si>
  <si>
    <t>https://docs.peppol.eu/poacc/billing/3.0/syntax/ubl-invoice/cac-AccountingCustomerParty/cac-Party/cac-PartyIdentification/</t>
  </si>
  <si>
    <t>https://docs.peppol.eu/poacc/billing/3.0/syntax/ubl-invoice/cac-AccountingCustomerParty/cac-Party/cac-PartyIdentification/cbc-ID/</t>
  </si>
  <si>
    <t>https://docs.peppol.eu/poacc/billing/3.0/syntax/ubl-invoice/cac-AccountingCustomerParty/cac-Party/cac-PartyIdentification/cbc-ID/schemeID/</t>
  </si>
  <si>
    <t>https://docs.peppol.eu/poacc/billing/3.0/syntax/ubl-invoice/cac-AccountingCustomerParty/cac-Party/cac-PartyName/</t>
  </si>
  <si>
    <t>https://docs.peppol.eu/poacc/billing/3.0/syntax/ubl-invoice/cac-AccountingCustomerParty/cac-Party/cac-PostalAddress/cac-AddressLine/</t>
  </si>
  <si>
    <t>https://docs.peppol.eu/poacc/billing/3.0/syntax/ubl-invoice/cac-AccountingCustomerParty/cac-Party/cac-PostalAddress/cac-Country/</t>
  </si>
  <si>
    <t>https://docs.peppol.eu/poacc/billing/3.0/syntax/ubl-invoice/cac-AccountingCustomerParty/cac-Party/cac-PartyTaxScheme/</t>
  </si>
  <si>
    <t>https://docs.peppol.eu/poacc/billing/3.0/syntax/ubl-invoice/cac-AccountingCustomerParty/cac-Party/cac-PartyTaxScheme/cac-TaxScheme/</t>
  </si>
  <si>
    <t>https://docs.peppol.eu/poacc/billing/3.0/syntax/ubl-invoice/cac-AccountingCustomerParty/cac-Party/cac-PartyTaxScheme/cac-TaxScheme/cbc-ID/</t>
  </si>
  <si>
    <t>https://docs.peppol.eu/poacc/billing/3.0/syntax/ubl-invoice/cac-AccountingCustomerParty/cac-Party/cac-PartyLegalEntity/</t>
  </si>
  <si>
    <t>https://docs.peppol.eu/poacc/billing/3.0/syntax/ubl-invoice/cac-AccountingCustomerParty/cac-Party/cac-PartyLegalEntity/cbc-CompanyID/</t>
  </si>
  <si>
    <t>https://docs.peppol.eu/poacc/billing/3.0/syntax/ubl-invoice/cac-AccountingCustomerParty/cac-Party/cac-PartyLegalEntity/cbc-CompanyID/schemeID/</t>
  </si>
  <si>
    <t>• cac:PayeeParty</t>
  </si>
  <si>
    <t>• • cac:PartyIdentification</t>
  </si>
  <si>
    <t>https://docs.peppol.eu/poacc/billing/3.0/syntax/ubl-invoice/cac-PayeeParty/cac-PartyIdentification/</t>
  </si>
  <si>
    <t>https://docs.peppol.eu/poacc/billing/3.0/syntax/ubl-invoice/cac-PayeeParty/cac-PartyIdentification/cbc-ID/</t>
  </si>
  <si>
    <t>https://docs.peppol.eu/poacc/billing/3.0/syntax/ubl-invoice/cac-PayeeParty/cac-PartyIdentification/cbc-ID/schemeID/</t>
  </si>
  <si>
    <t>• • cac:PartyName</t>
  </si>
  <si>
    <t>https://docs.peppol.eu/poacc/billing/3.0/syntax/ubl-invoice/cac-PayeeParty/cac-PartyName/</t>
  </si>
  <si>
    <t>• • • cbc:Name</t>
  </si>
  <si>
    <t>• • cac:PartyLegalEntity</t>
  </si>
  <si>
    <t>https://docs.peppol.eu/poacc/billing/3.0/syntax/ubl-invoice/cac-PayeeParty/cac-PartyLegalEntity/</t>
  </si>
  <si>
    <t>• • • cbc:CompanyID</t>
  </si>
  <si>
    <t>https://docs.peppol.eu/poacc/billing/3.0/syntax/ubl-invoice/cac-PayeeParty/cac-PartyLegalEntity/cbc-CompanyID/</t>
  </si>
  <si>
    <t>https://docs.peppol.eu/poacc/billing/3.0/syntax/ubl-invoice/cac-PayeeParty/cac-PartyLegalEntity/cbc-CompanyID/schemeID/</t>
  </si>
  <si>
    <t>• cac:TaxRepresentativeParty</t>
  </si>
  <si>
    <t>https://docs.peppol.eu/poacc/billing/3.0/syntax/ubl-invoice/cac-TaxRepresentativeParty/</t>
  </si>
  <si>
    <t>https://docs.peppol.eu/poacc/billing/3.0/syntax/ubl-invoice/cac-TaxRepresentativeParty/cac-PartyName/</t>
  </si>
  <si>
    <t>https://docs.peppol.eu/poacc/billing/3.0/syntax/ubl-invoice/cac-TaxRepresentativeParty/cac-PartyName/cbc-Name/</t>
  </si>
  <si>
    <t>• • cac:PostalAddress</t>
  </si>
  <si>
    <t>• • • cbc:StreetName</t>
  </si>
  <si>
    <t>• • • cbc:AdditionalStreetName</t>
  </si>
  <si>
    <t>• • • cbc:CityName</t>
  </si>
  <si>
    <t>• • • cbc:PostalZone</t>
  </si>
  <si>
    <t>• • • cbc:CountrySubentity</t>
  </si>
  <si>
    <t>• • • cac:AddressLine</t>
  </si>
  <si>
    <t>https://docs.peppol.eu/poacc/billing/3.0/syntax/ubl-invoice/cac-TaxRepresentativeParty/cac-PostalAddress/cac-AddressLine/</t>
  </si>
  <si>
    <t>• • • • cbc:Line</t>
  </si>
  <si>
    <t>• • • cac:Country</t>
  </si>
  <si>
    <t>https://docs.peppol.eu/poacc/billing/3.0/syntax/ubl-invoice/cac-TaxRepresentativeParty/cac-PostalAddress/cac-Country/</t>
  </si>
  <si>
    <t>• • • • cbc:IdentificationCode</t>
  </si>
  <si>
    <t>• • cac:PartyTaxScheme</t>
  </si>
  <si>
    <t>https://docs.peppol.eu/poacc/billing/3.0/syntax/ubl-invoice/cac-TaxRepresentativeParty/cac-PartyTaxScheme/</t>
  </si>
  <si>
    <t>https://docs.peppol.eu/poacc/billing/3.0/syntax/ubl-invoice/cac-TaxRepresentativeParty/cac-PartyTaxScheme/cbc-CompanyID/</t>
  </si>
  <si>
    <t>• • • cac:TaxScheme</t>
  </si>
  <si>
    <t>https://docs.peppol.eu/poacc/billing/3.0/syntax/ubl-invoice/cac-TaxRepresentativeParty/cac-PartyTaxScheme/cac-TaxScheme/</t>
  </si>
  <si>
    <t>https://docs.peppol.eu/poacc/billing/3.0/syntax/ubl-invoice/cac-TaxRepresentativeParty/cac-PartyTaxScheme/cac-TaxScheme/cbc-ID/</t>
  </si>
  <si>
    <t>• cac:Delivery</t>
  </si>
  <si>
    <t>• • cbc:ActualDeliveryDate</t>
  </si>
  <si>
    <t>• • cac:DeliveryLocation</t>
  </si>
  <si>
    <t>https://docs.peppol.eu/poacc/billing/3.0/syntax/ubl-invoice/cac-Delivery/cac-DeliveryLocation/</t>
  </si>
  <si>
    <t>https://docs.peppol.eu/poacc/billing/3.0/syntax/ubl-invoice/cac-Delivery/cac-DeliveryLocation/cbc-ID/</t>
  </si>
  <si>
    <t>https://docs.peppol.eu/poacc/billing/3.0/syntax/ubl-invoice/cac-Delivery/cac-DeliveryLocation/cbc-ID/schemeID/</t>
  </si>
  <si>
    <t>• • • cac:Address</t>
  </si>
  <si>
    <t>https://docs.peppol.eu/poacc/billing/3.0/syntax/ubl-invoice/cac-Delivery/cac-DeliveryLocation/cac-Address/cac-AddressLine/</t>
  </si>
  <si>
    <t>https://docs.peppol.eu/poacc/billing/3.0/syntax/ubl-invoice/cac-Delivery/cac-DeliveryLocation/cac-Address/cac-Country/</t>
  </si>
  <si>
    <t>• • cac:DeliveryParty</t>
  </si>
  <si>
    <t>https://docs.peppol.eu/poacc/billing/3.0/syntax/ubl-invoice/cac-Delivery/cac-DeliveryParty/</t>
  </si>
  <si>
    <t>https://docs.peppol.eu/poacc/billing/3.0/syntax/ubl-invoice/cac-Delivery/cac-DeliveryParty/cac-PartyName/</t>
  </si>
  <si>
    <t>• cac:PaymentMeans</t>
  </si>
  <si>
    <t>• • cbc:PaymentMeansCode</t>
  </si>
  <si>
    <t>• • • @name</t>
  </si>
  <si>
    <t>• • cbc:PaymentID</t>
  </si>
  <si>
    <t>• • cac:CardAccount</t>
  </si>
  <si>
    <t>• • • cbc:PrimaryAccountNumberID</t>
  </si>
  <si>
    <t>• • • cbc:NetworkID</t>
  </si>
  <si>
    <t>https://docs.peppol.eu/poacc/billing/3.0/syntax/ubl-invoice/cac-PaymentMeans/cac-CardAccount/cbc-NetworkID/</t>
  </si>
  <si>
    <t>• • • cbc:HolderName</t>
  </si>
  <si>
    <t>• • cac:PayeeFinancialAccount</t>
  </si>
  <si>
    <t>• • • cac:FinancialInstitutionBranch</t>
  </si>
  <si>
    <t>https://docs.peppol.eu/poacc/billing/3.0/syntax/ubl-invoice/cac-PaymentMeans/cac-PayeeFinancialAccount/cac-FinancialInstitutionBranch/</t>
  </si>
  <si>
    <t>• • cac:PaymentMandate</t>
  </si>
  <si>
    <t>• • • cac:PayerFinancialAccount</t>
  </si>
  <si>
    <t>https://docs.peppol.eu/poacc/billing/3.0/syntax/ubl-invoice/cac-PaymentMeans/cac-PaymentMandate/cac-PayerFinancialAccount/</t>
  </si>
  <si>
    <t>• cac:PaymentTerms</t>
  </si>
  <si>
    <t>https://docs.peppol.eu/poacc/billing/3.0/syntax/ubl-invoice/cac-PaymentTerms/</t>
  </si>
  <si>
    <t>• • cbc:Note</t>
  </si>
  <si>
    <t>• cac:AllowanceCharge</t>
  </si>
  <si>
    <t>• • cbc:ChargeIndicator</t>
  </si>
  <si>
    <t>https://docs.peppol.eu/poacc/billing/3.0/syntax/ubl-invoice/cac-AllowanceCharge/cbc-ChargeIndicator/</t>
  </si>
  <si>
    <t>• • cbc:AllowanceChargeReasonCode</t>
  </si>
  <si>
    <t>• • cbc:AllowanceChargeReason</t>
  </si>
  <si>
    <t>• • cbc:MultiplierFactorNumeric</t>
  </si>
  <si>
    <t>• • cbc:Amount</t>
  </si>
  <si>
    <t>• • • @currencyID</t>
  </si>
  <si>
    <t>https://docs.peppol.eu/poacc/billing/3.0/syntax/ubl-invoice/cac-AllowanceCharge/cbc-Amount/currencyID/</t>
  </si>
  <si>
    <t>• • cbc:BaseAmount</t>
  </si>
  <si>
    <t>https://docs.peppol.eu/poacc/billing/3.0/syntax/ubl-invoice/cac-AllowanceCharge/cbc-BaseAmount/currencyID/</t>
  </si>
  <si>
    <t>• • cac:TaxCategory</t>
  </si>
  <si>
    <t>https://docs.peppol.eu/poacc/billing/3.0/syntax/ubl-invoice/cac-AllowanceCharge/cac-TaxCategory/</t>
  </si>
  <si>
    <t>• • • cbc:Percent</t>
  </si>
  <si>
    <t>https://docs.peppol.eu/poacc/billing/3.0/syntax/ubl-invoice/cac-AllowanceCharge/cac-TaxCategory/cac-TaxScheme/</t>
  </si>
  <si>
    <t>https://docs.peppol.eu/poacc/billing/3.0/syntax/ubl-invoice/cac-AllowanceCharge/cac-TaxCategory/cac-TaxScheme/cbc-ID/</t>
  </si>
  <si>
    <t>• cac:TaxTotal</t>
  </si>
  <si>
    <t>https://docs.peppol.eu/poacc/billing/3.0/syntax/ubl-invoice/cac-TaxTotal/</t>
  </si>
  <si>
    <t>• • cbc:TaxAmount</t>
  </si>
  <si>
    <t>https://docs.peppol.eu/poacc/billing/3.0/syntax/ubl-invoice/cac-TaxTotal/cbc-TaxAmount/currencyID/</t>
  </si>
  <si>
    <t>• • cac:TaxSubtotal</t>
  </si>
  <si>
    <t>• • • cbc:TaxableAmount</t>
  </si>
  <si>
    <t>• • • • @currencyID</t>
  </si>
  <si>
    <t>https://docs.peppol.eu/poacc/billing/3.0/syntax/ubl-invoice/cac-TaxTotal/cac-TaxSubtotal/cbc-TaxableAmount/currencyID/</t>
  </si>
  <si>
    <t>• • • cbc:TaxAmount</t>
  </si>
  <si>
    <t>https://docs.peppol.eu/poacc/billing/3.0/syntax/ubl-invoice/cac-TaxTotal/cac-TaxSubtotal/cbc-TaxAmount/</t>
  </si>
  <si>
    <t>https://docs.peppol.eu/poacc/billing/3.0/syntax/ubl-invoice/cac-TaxTotal/cac-TaxSubtotal/cbc-TaxAmount/currencyID/</t>
  </si>
  <si>
    <t>• • • cac:TaxCategory</t>
  </si>
  <si>
    <t>https://docs.peppol.eu/poacc/billing/3.0/syntax/ubl-invoice/cac-TaxTotal/cac-TaxSubtotal/cac-TaxCategory/</t>
  </si>
  <si>
    <t>• • • • cbc:Percent</t>
  </si>
  <si>
    <t>• • • • cbc:TaxExemptionReasonCode</t>
  </si>
  <si>
    <t>• • • • cbc:TaxExemptionReason</t>
  </si>
  <si>
    <t>https://docs.peppol.eu/poacc/billing/3.0/syntax/ubl-invoice/cac-TaxTotal/cac-TaxSubtotal/cac-TaxCategory/cac-TaxScheme/</t>
  </si>
  <si>
    <t>https://docs.peppol.eu/poacc/billing/3.0/syntax/ubl-invoice/cac-TaxTotal/cac-TaxSubtotal/cac-TaxCategory/cac-TaxScheme/cbc-ID/</t>
  </si>
  <si>
    <t>• cac:LegalMonetaryTotal</t>
  </si>
  <si>
    <t>https://docs.peppol.eu/poacc/billing/3.0/syntax/ubl-invoice/cac-LegalMonetaryTotal/</t>
  </si>
  <si>
    <t>• • cbc:LineExtensionAmount</t>
  </si>
  <si>
    <t>https://docs.peppol.eu/poacc/billing/3.0/syntax/ubl-invoice/cac-LegalMonetaryTotal/cbc-LineExtensionAmount/</t>
  </si>
  <si>
    <t>https://docs.peppol.eu/poacc/billing/3.0/syntax/ubl-invoice/cac-LegalMonetaryTotal/cbc-LineExtensionAmount/currencyID/</t>
  </si>
  <si>
    <t>• • cbc:TaxExclusiveAmount</t>
  </si>
  <si>
    <t>https://docs.peppol.eu/poacc/billing/3.0/syntax/ubl-invoice/cac-LegalMonetaryTotal/cbc-TaxExclusiveAmount/</t>
  </si>
  <si>
    <t>https://docs.peppol.eu/poacc/billing/3.0/syntax/ubl-invoice/cac-LegalMonetaryTotal/cbc-TaxExclusiveAmount/currencyID/</t>
  </si>
  <si>
    <t>• • cbc:TaxInclusiveAmount</t>
  </si>
  <si>
    <t>https://docs.peppol.eu/poacc/billing/3.0/syntax/ubl-invoice/cac-LegalMonetaryTotal/cbc-TaxInclusiveAmount/</t>
  </si>
  <si>
    <t>https://docs.peppol.eu/poacc/billing/3.0/syntax/ubl-invoice/cac-LegalMonetaryTotal/cbc-TaxInclusiveAmount/currencyID/</t>
  </si>
  <si>
    <t>• • cbc:AllowanceTotalAmount</t>
  </si>
  <si>
    <t>https://docs.peppol.eu/poacc/billing/3.0/syntax/ubl-invoice/cac-LegalMonetaryTotal/cbc-AllowanceTotalAmount/</t>
  </si>
  <si>
    <t>https://docs.peppol.eu/poacc/billing/3.0/syntax/ubl-invoice/cac-LegalMonetaryTotal/cbc-AllowanceTotalAmount/currencyID/</t>
  </si>
  <si>
    <t>• • cbc:ChargeTotalAmount</t>
  </si>
  <si>
    <t>https://docs.peppol.eu/poacc/billing/3.0/syntax/ubl-invoice/cac-LegalMonetaryTotal/cbc-ChargeTotalAmount/</t>
  </si>
  <si>
    <t>https://docs.peppol.eu/poacc/billing/3.0/syntax/ubl-invoice/cac-LegalMonetaryTotal/cbc-ChargeTotalAmount/currencyID/</t>
  </si>
  <si>
    <t>• • cbc:PrepaidAmount</t>
  </si>
  <si>
    <t>https://docs.peppol.eu/poacc/billing/3.0/syntax/ubl-invoice/cac-LegalMonetaryTotal/cbc-PrepaidAmount/</t>
  </si>
  <si>
    <t>https://docs.peppol.eu/poacc/billing/3.0/syntax/ubl-invoice/cac-LegalMonetaryTotal/cbc-PrepaidAmount/currencyID/</t>
  </si>
  <si>
    <t>• • cbc:PayableRoundingAmount</t>
  </si>
  <si>
    <t>https://docs.peppol.eu/poacc/billing/3.0/syntax/ubl-invoice/cac-LegalMonetaryTotal/cbc-PayableRoundingAmount/</t>
  </si>
  <si>
    <t>https://docs.peppol.eu/poacc/billing/3.0/syntax/ubl-invoice/cac-LegalMonetaryTotal/cbc-PayableRoundingAmount/currencyID/</t>
  </si>
  <si>
    <t>• • cbc:PayableAmount</t>
  </si>
  <si>
    <t>https://docs.peppol.eu/poacc/billing/3.0/syntax/ubl-invoice/cac-LegalMonetaryTotal/cbc-PayableAmount/</t>
  </si>
  <si>
    <t>https://docs.peppol.eu/poacc/billing/3.0/syntax/ubl-invoice/cac-LegalMonetaryTotal/cbc-PayableAmount/currencyID/</t>
  </si>
  <si>
    <t>• cac:InvoiceLine</t>
  </si>
  <si>
    <t>• • cbc:InvoicedQuantity</t>
  </si>
  <si>
    <t>• • • @unitCode</t>
  </si>
  <si>
    <t>https://docs.peppol.eu/poacc/billing/3.0/syntax/ubl-invoice/cac-InvoiceLine/cbc-LineExtensionAmount/currencyID/</t>
  </si>
  <si>
    <t>• • cbc:AccountingCost</t>
  </si>
  <si>
    <t>• • cac:InvoicePeriod</t>
  </si>
  <si>
    <t>• • • cbc:StartDate</t>
  </si>
  <si>
    <t>• • • cbc:EndDate</t>
  </si>
  <si>
    <t>• • cac:OrderLineReference</t>
  </si>
  <si>
    <t>https://docs.peppol.eu/poacc/billing/3.0/syntax/ubl-invoice/cac-InvoiceLine/cac-OrderLineReference/</t>
  </si>
  <si>
    <t>• • • cbc:LineID</t>
  </si>
  <si>
    <t>• • cac:DocumentReference</t>
  </si>
  <si>
    <t>https://docs.peppol.eu/poacc/billing/3.0/syntax/ubl-invoice/cac-InvoiceLine/cac-DocumentReference/</t>
  </si>
  <si>
    <t>https://docs.peppol.eu/poacc/billing/3.0/syntax/ubl-invoice/cac-InvoiceLine/cac-DocumentReference/cbc-ID/</t>
  </si>
  <si>
    <t>https://docs.peppol.eu/poacc/billing/3.0/syntax/ubl-invoice/cac-InvoiceLine/cac-DocumentReference/cbc-ID/schemeID/</t>
  </si>
  <si>
    <t>• • • cbc:DocumentTypeCode</t>
  </si>
  <si>
    <t>https://docs.peppol.eu/poacc/billing/3.0/syntax/ubl-invoice/cac-InvoiceLine/cac-DocumentReference/cbc-DocumentTypeCode/</t>
  </si>
  <si>
    <t>• • cac:AllowanceCharge</t>
  </si>
  <si>
    <t>• • • cbc:ChargeIndicator</t>
  </si>
  <si>
    <t>https://docs.peppol.eu/poacc/billing/3.0/syntax/ubl-invoice/cac-InvoiceLine/cac-AllowanceCharge/cbc-ChargeIndicator/</t>
  </si>
  <si>
    <t>• • • cbc:AllowanceChargeReasonCode</t>
  </si>
  <si>
    <t>• • • cbc:AllowanceChargeReason</t>
  </si>
  <si>
    <t>• • • cbc:MultiplierFactorNumeric</t>
  </si>
  <si>
    <t>• • • cbc:Amount</t>
  </si>
  <si>
    <t>https://docs.peppol.eu/poacc/billing/3.0/syntax/ubl-invoice/cac-InvoiceLine/cac-AllowanceCharge/cbc-Amount/currencyID/</t>
  </si>
  <si>
    <t>• • • cbc:BaseAmount</t>
  </si>
  <si>
    <t>https://docs.peppol.eu/poacc/billing/3.0/syntax/ubl-invoice/cac-InvoiceLine/cac-AllowanceCharge/cbc-BaseAmount/currencyID/</t>
  </si>
  <si>
    <t>• • cac:Item</t>
  </si>
  <si>
    <t>• • • cbc:Description</t>
  </si>
  <si>
    <t>• • • cac:BuyersItemIdentification</t>
  </si>
  <si>
    <t>https://docs.peppol.eu/poacc/billing/3.0/syntax/ubl-invoice/cac-InvoiceLine/cac-Item/cac-BuyersItemIdentification/</t>
  </si>
  <si>
    <t>• • • cac:SellersItemIdentification</t>
  </si>
  <si>
    <t>https://docs.peppol.eu/poacc/billing/3.0/syntax/ubl-invoice/cac-InvoiceLine/cac-Item/cac-SellersItemIdentification/</t>
  </si>
  <si>
    <t>• • • cac:StandardItemIdentification</t>
  </si>
  <si>
    <t>https://docs.peppol.eu/poacc/billing/3.0/syntax/ubl-invoice/cac-InvoiceLine/cac-Item/cac-StandardItemIdentification/</t>
  </si>
  <si>
    <t>https://docs.peppol.eu/poacc/billing/3.0/syntax/ubl-invoice/cac-InvoiceLine/cac-Item/cac-StandardItemIdentification/cbc-ID/</t>
  </si>
  <si>
    <t>https://docs.peppol.eu/poacc/billing/3.0/syntax/ubl-invoice/cac-InvoiceLine/cac-Item/cac-StandardItemIdentification/cbc-ID/schemeID/</t>
  </si>
  <si>
    <t>• • • cac:OriginCountry</t>
  </si>
  <si>
    <t>https://docs.peppol.eu/poacc/billing/3.0/syntax/ubl-invoice/cac-InvoiceLine/cac-Item/cac-OriginCountry/</t>
  </si>
  <si>
    <t>• • • cac:CommodityClassification</t>
  </si>
  <si>
    <t>https://docs.peppol.eu/poacc/billing/3.0/syntax/ubl-invoice/cac-InvoiceLine/cac-Item/cac-CommodityClassification/</t>
  </si>
  <si>
    <t>• • • • cbc:ItemClassificationCode</t>
  </si>
  <si>
    <t>https://docs.peppol.eu/poacc/billing/3.0/syntax/ubl-invoice/cac-InvoiceLine/cac-Item/cac-CommodityClassification/cbc-ItemClassificationCode/</t>
  </si>
  <si>
    <t>• • • • • @listID</t>
  </si>
  <si>
    <t>https://docs.peppol.eu/poacc/billing/3.0/syntax/ubl-invoice/cac-InvoiceLine/cac-Item/cac-CommodityClassification/cbc-ItemClassificationCode/listID/</t>
  </si>
  <si>
    <t>• • • • • @listVersionID</t>
  </si>
  <si>
    <t>https://docs.peppol.eu/poacc/billing/3.0/syntax/ubl-invoice/cac-InvoiceLine/cac-Item/cac-CommodityClassification/cbc-ItemClassificationCode/listVersionID/</t>
  </si>
  <si>
    <t>• • • cac:ClassifiedTaxCategory</t>
  </si>
  <si>
    <t>https://docs.peppol.eu/poacc/billing/3.0/syntax/ubl-invoice/cac-InvoiceLine/cac-Item/cac-ClassifiedTaxCategory/cac-TaxScheme/</t>
  </si>
  <si>
    <t>https://docs.peppol.eu/poacc/billing/3.0/syntax/ubl-invoice/cac-InvoiceLine/cac-Item/cac-ClassifiedTaxCategory/cac-TaxScheme/cbc-ID/</t>
  </si>
  <si>
    <t>• • • cac:AdditionalItemProperty</t>
  </si>
  <si>
    <t>• • • • cbc:Value</t>
  </si>
  <si>
    <t>• • cac:Price</t>
  </si>
  <si>
    <t>• • • cbc:PriceAmount</t>
  </si>
  <si>
    <t>https://docs.peppol.eu/poacc/billing/3.0/syntax/ubl-invoice/cac-InvoiceLine/cac-Price/cbc-PriceAmount/currencyID/</t>
  </si>
  <si>
    <t>• • • cbc:BaseQuantity</t>
  </si>
  <si>
    <t>• • • • @unitCode</t>
  </si>
  <si>
    <t>https://docs.peppol.eu/poacc/billing/3.0/syntax/ubl-invoice/cac-InvoiceLine/cac-Price/cbc-BaseQuantity/unitCode/</t>
  </si>
  <si>
    <t>• • • cac:AllowanceCharge</t>
  </si>
  <si>
    <t>https://docs.peppol.eu/poacc/billing/3.0/syntax/ubl-invoice/cac-InvoiceLine/cac-Price/cac-AllowanceCharge/</t>
  </si>
  <si>
    <t>• • • • cbc:ChargeIndicator</t>
  </si>
  <si>
    <t>https://docs.peppol.eu/poacc/billing/3.0/syntax/ubl-invoice/cac-InvoiceLine/cac-Price/cac-AllowanceCharge/cbc-ChargeIndicator/</t>
  </si>
  <si>
    <t>• • • • cbc:Amount</t>
  </si>
  <si>
    <t>• • • • • @currencyID</t>
  </si>
  <si>
    <t>https://docs.peppol.eu/poacc/billing/3.0/syntax/ubl-invoice/cac-InvoiceLine/cac-Price/cac-AllowanceCharge/cbc-Amount/currencyID/</t>
  </si>
  <si>
    <t>• • • • cbc:BaseAmount</t>
  </si>
  <si>
    <t>https://docs.peppol.eu/poacc/billing/3.0/syntax/ubl-invoice/cac-InvoiceLine/cac-Price/cac-AllowanceCharge/cbc-BaseAmount/currencyID/</t>
  </si>
  <si>
    <t>Specification identifier
An identification of the specification containing the total set of rules regarding semantic
content, cardinalities and business rules to which the data contained in the instance document conforms.
Default value: urn:cen.eu:en16931:2017#compliant#urn:fdc:peppol.eu:2017:poacc:billing:3.0</t>
  </si>
  <si>
    <t>Business process type
Identifies the business process context in which the transaction appears, to enable the Buyer to
process the Invoice in an appropriate way.
Default value: urn:fdc:peppol.eu:2017:poacc:billing:01:1.0</t>
  </si>
  <si>
    <t>Invoice number
A unique identification of the Invoice. The sequential number required in Article 226(2) of the directive 2006/112/EC [2], to uniquely identify the Invoice 
within the business context, time-frame, operating systems and records of the Seller. No identification scheme is to be used.
Example value: 33445566</t>
  </si>
  <si>
    <t>Invoice issue date
The date when the Invoice was issued. Format "YYYY-MM-DD"
Example value: 2017-11-01</t>
  </si>
  <si>
    <t>Payment due date
The date when the payment is due.Format "YYYY-MM-DD". In case the Amount due for payment (BT-115) is positive, either the Payment due date (BT-9) or the Payment terms (BT-20) shall be present.
Example value: 2017-11-01</t>
  </si>
  <si>
    <t>Invoice type code
A code specifying the functional type of the Invoice.
Example value: 380</t>
  </si>
  <si>
    <t>Invoice note
A textual note that gives unstructured information that is relevant to the Invoice as a whole.Such as the reason for any correction or
assignment note in case the invoice has been factored.
Example value: Please note our new phone number 33 44 55 66</t>
  </si>
  <si>
    <t>Value added tax point date
The date when the VAT becomes accountable for the Seller and for the Buyer in so far as that date
can be determined and differs from the date of issue of the invoice, according to the VAT directive.This element is required if the Value added tax point date is different from the Invoice issue date.
Example value: 2017-11-01</t>
  </si>
  <si>
    <t>Invoice currency code
The currency in which all Invoice amounts are given, except for the Total VAT amount in accounting
currency. Only one currency shall be used in the Invoice, except for the VAT accounting currency code (BT-6) and the invoice total VAT amount in accounting currency (BT-111).
Example value: EUR</t>
  </si>
  <si>
    <t>VAT accounting currency code
The currency used for VAT accounting and reporting purposes as accepted or required in the country
of the Seller. Shall be used in combination with the Invoice total VAT amount in accounting currency (BT-111), when the VAT accounting currency code differs from the 
Invoice currency code.
Example value: SEK</t>
  </si>
  <si>
    <t>Buyer accounting reference
A textual value that specifies where to book the relevant data into the Buyer's financial
accounts.
Example value: 4217:2323:2323</t>
  </si>
  <si>
    <t>Buyer reference
An identifier assigned by the Buyer used for internal routing purposes. An invoice must have buyer reference or purchase order reference (BT-13).
Example value: abs1234</t>
  </si>
  <si>
    <t>DELIVERY OR INVOICE PERIOD
A group of business terms providing information on the invoice period. Also called delivery period. 
If the group is used, the invoiceing period start date and/or end date must be used.</t>
  </si>
  <si>
    <t>Invoicing period start date
The date when the Invoice period starts. Format = "YYYY-MM-DD".
Example value: 2017-10-01</t>
  </si>
  <si>
    <t>Invoicing period end date
The date when the Invoice period ends. Format = "YYYY-MM-DD".
Example value: 2017-10-31</t>
  </si>
  <si>
    <t>Value added tax point date code
The code of the date when the VAT becomes accountable for the Seller and for the Buyer.
Example value: 35</t>
  </si>
  <si>
    <t>Purchase order reference
An identifier of a referenced purchase order, issued by the Buyer. An invoice must have buyer reference (BT-10) or purchase order reference. In cases where sales order reference is provided, but there's no purchase order reference, then use value "NA" as this element is mandatory in UBL.
Example value: 98776</t>
  </si>
  <si>
    <t>Sales order reference
An identifier of a referenced sales order, issued by the Seller. In cases where sales order reference is provided, but there's no purchase order reference, then set cac:OrderReference/cbc:ID to value "NA" as this element is mandatory in UBL.
Example value: 112233</t>
  </si>
  <si>
    <t>PRECEDING INVOICE REFERENCE
A group of business terms providing information on one or more preceding Invoices.</t>
  </si>
  <si>
    <t>Preceding Invoice number
The identification of an Invoice that was previously sent by the Seller.
Example value: inv123</t>
  </si>
  <si>
    <t>Preceding Invoice issue date
The date when the Preceding Invoice was issued.Shall be
provided in case the Preceding Invoice identifier is not unique. Format = "YYYY-MM-DD".
Example value: 2017-09-15</t>
  </si>
  <si>
    <t>Despatch advice reference
An identifier of a referenced despatch advice.
Example value: desp98</t>
  </si>
  <si>
    <t>Receiving advice reference
An identifier of a referenced receiving advice.
Example value: rec98</t>
  </si>
  <si>
    <t>Tender or lot reference
The identification of the call for tender or lot the invoice relates to.
Example value: PPID-123</t>
  </si>
  <si>
    <t>Contract reference
The identification of a contract.
Example value: 123Contractref</t>
  </si>
  <si>
    <t>ADDITIONAL SUPPORTING DOCUMENTS
A group of business terms providing information about additional supporting documents substantiating the claims made in the Invoice.
The additional supporting documents can be used for both referencing a document number which is expected to be known by the receiver, 
an external document (referenced by a URL) or as an embedded document, Base64 encoded (such as a time report).</t>
  </si>
  <si>
    <t>Invoiced object identifier, Supporting document reference
An identifier for an object on which the invoice is based, given by the Seller, or the identifier for the supporting document.
Example value: AB23456</t>
  </si>
  <si>
    <t>Scheme identifier
The identification scheme identifier of the Invoiced object identifier.
Example value: AUN</t>
  </si>
  <si>
    <t>Document type code
Code "130" MUST be used to indicate an invoice object reference. Not used for other additional documents
Default value: 130</t>
  </si>
  <si>
    <t>Supporting document description
A description of the supporting document, such as: timesheet, usage report etc.
Example value: Time list</t>
  </si>
  <si>
    <t>Attached document
An attached document embedded as binary object (Base64) or sent together with the invoice.
Example value: aHR0cHM6Ly90ZXN0LXZlZmEuZGlmaS5uby9wZXBwb2xiaXMvcG9hY2MvYmlsbGluZy8zLjAvYmlzLw==</t>
  </si>
  <si>
    <t>Attached document Mime code
The mime code of the attached document.
Example value: text/csv</t>
  </si>
  <si>
    <t>Attached document Filename
The file name of the attached document
Example value: Hours-spent.csv</t>
  </si>
  <si>
    <t>External document location
The URL (Uniform Resource Locator) that identifies where the external document is located.  
A means of locating the resource, including its primary access mechanism, e.g. http:// or ftp://.
Example value: http://www.example.com/index.html</t>
  </si>
  <si>
    <t>Project reference
The identification of the project the invoice refers to.
Example value: PID33</t>
  </si>
  <si>
    <t>SELLER
A group of business terms providing information about the Seller.</t>
  </si>
  <si>
    <t>Seller electronic address
Identifies the Seller's electronic address to which the application level response to the invoice may be delivered.
Example value: 7300010000001</t>
  </si>
  <si>
    <t>Seller electronic address identification scheme identifier
The identification scheme identifier of the Seller electronic address
Example value: 0088</t>
  </si>
  <si>
    <t>Seller identifier or bank assigned creditor identifier
This element is used for both the identification of the Seller, or the unique banking reference identifier of Seller (assigned by the Seller bank.). For seller identification use ICD code list, for SEPA bank assigned creditor reference, use SEPA.
 In order for the buyer to automatically identify a supplier, the Seller identifier (BT-29), the Seller legal registration identifier (BT-30) and/or the Seller VAT identifier (BT-31) shall be present
Example value: 5060012349998</t>
  </si>
  <si>
    <t>Seller or bank assigned creditor identifier identification scheme identifier
The identification scheme identifier of the Seller identifier. For bank assigned creditor identifier (BT-90), value MUST be "SEPA"
Example value: 0088</t>
  </si>
  <si>
    <t>Seller trading name
A name by which the Seller is known, other than Seller name (also known as Business name).
Example value: Seller Business Name AS</t>
  </si>
  <si>
    <t>SELLER POSTAL ADDRESS
A group of business terms providing information about the address of the Seller. 
Sufficient components of the address are to be filled to comply with legal requirements.</t>
  </si>
  <si>
    <t>Seller address line 1
The main address line in an address.
Example value: Main Street 1</t>
  </si>
  <si>
    <t>Seller address line 2
An additional address line in an address that can be used to give further details supplementing the main line.
Example value: Po Box 351</t>
  </si>
  <si>
    <t>Seller city
The common name of the city, town or village, where the Seller address is located.
Example value: London</t>
  </si>
  <si>
    <t>Seller post code
The identifier for an addressable group of properties according to the relevant postal service.
Example value: W1G 8LZ</t>
  </si>
  <si>
    <t>Seller country subdivision
The subdivision of a country.
Example value: Region A</t>
  </si>
  <si>
    <t>Seller address line 3
An additional address line in an address that can be used to give further details supplementing the
main line.
Example value: Building 23</t>
  </si>
  <si>
    <t>Seller country code
A code that identifies the country.
Example value: GB</t>
  </si>
  <si>
    <t>Seller VAT identifier, Seller tax registration identifier
The Seller's VAT identifier (also known as Seller VAT identification number) or the local identification (defined by the Seller’s address) of the Seller for tax purposes or a
reference that enables the Seller to state his registered tax status. In order for the buyer to automatically identify a supplier, the Seller identifier (BT-29), the Seller legal registration identifier (BT-30) and/or the Seller VAT identifier (BT-31) shall be present
Example value: NO999888777</t>
  </si>
  <si>
    <t>Mandatory element. For Seller VAT identifier (BT-31), use value “VAT”, for the seller tax registration identifier (BT-32), use != "VAT"
Example value: VAT</t>
  </si>
  <si>
    <t>Seller name
The full formal name by which the Seller is registered in the national registry of legal entities
or as a Taxable person or otherwise trades as a person or persons.
Example value: Full Formal Seller Name LTD.</t>
  </si>
  <si>
    <t>Seller legal registration identifier
An identifier issued by an official registrar that identifies the Seller as a legal entity or
person. In order for the buyer to automatically identify a supplier, the Seller identifier (BT-29), the Seller legal registration identifier (BT-30) and/or the Seller VAT identifier (BT-31) shall be present
Example value: 987654321</t>
  </si>
  <si>
    <t>Seller legal registration identifier identification scheme identifier
The identification scheme identifier of the Seller legal registration identifier.
Example value: 0002</t>
  </si>
  <si>
    <t>Seller additional legal information
Additional legal information relevant for the Seller.
Example value: Share capital</t>
  </si>
  <si>
    <t>SELLER CONTACT
A group of business terms providing contact information about the Seller.</t>
  </si>
  <si>
    <t>Seller contact point
A contact point for a legal entity or person.
Example value: xyz123</t>
  </si>
  <si>
    <t>Seller contact telephone number
A phone number for the contact point.
Example value: 887 654 321</t>
  </si>
  <si>
    <t>Seller contact email address
An e-mail address for the contact point.
Example value: test.name@foo.bar</t>
  </si>
  <si>
    <t>BUYER
A group of business terms providing information about the Buyer.</t>
  </si>
  <si>
    <t>Buyer electronic address
Identifies the Buyer's electronic address to which the invoice is delivered.
Example value: 987654321</t>
  </si>
  <si>
    <t>Buyer electronic address identification scheme identifier
The identification scheme identifier of the Buyer electronic address.
Example value: 0192</t>
  </si>
  <si>
    <t>Buyer identifier
An identifier of the Buyer.
Example value: SE8765456787</t>
  </si>
  <si>
    <t>Buyer identifier identification scheme identifier
The identification scheme identifier of the Buyer identifier.
Example value: 0088</t>
  </si>
  <si>
    <t>Buyer trading name
A name by which the Buyer is known, other than Buyer name (also known as Business name).
Example value: Buyer Trading Name</t>
  </si>
  <si>
    <t>BUYER POSTAL ADDRESS
A group of business terms providing information about the postal address for the Buyer.
Sufficient components of the address are to be filled to comply with legal requirements.</t>
  </si>
  <si>
    <t>Buyer address line 1
The main address line in an address.
Example value: Hovudgatan 32</t>
  </si>
  <si>
    <t>Buyer address line 2
An additional address line in an address that can be used to give further details supplementing the
main line.
Example value: Po box 43</t>
  </si>
  <si>
    <t>Buyer city
The common name of the city, town or village, where the Buyer's address is located.
Example value: Stockholm</t>
  </si>
  <si>
    <t>Buyer post code
The identifier for an addressable group of properties according to the relevant postal service.
Example value: 34567</t>
  </si>
  <si>
    <t>Buyer country subdivision
The subdivision of a country.
Example value: Region A</t>
  </si>
  <si>
    <t>Buyer address line 3
An additional address line in an address that can be used to give further details supplementing the
main line.
Example value: Building F2</t>
  </si>
  <si>
    <t>Buyer country code
A code that identifies the country.
Example value: SE</t>
  </si>
  <si>
    <t>Buyer VAT identifier
The Buyer's VAT identifier (also known as Buyer VAT identification number).
Example value: SE8765456787</t>
  </si>
  <si>
    <t>Mandatory element. Use “VAT”
Default value: VAT</t>
  </si>
  <si>
    <t>Buyer name
The full name of the Buyer.
Example value: Buyer Full Name AS</t>
  </si>
  <si>
    <t>Buyer legal registration identifier
An identifier issued by an official registrar that identifies the Buyer as a legal entity or
person.
Example value: 5560104525</t>
  </si>
  <si>
    <t>Buyer legal registration identifier identification scheme identifier
The identification scheme identifier of the Buyer legal registration identifier.
Example value: 0007</t>
  </si>
  <si>
    <t>BUYER CONTACT
A group of business terms providing contact information relevant for the Buyer.</t>
  </si>
  <si>
    <t>Buyer contact point
A contact point for a legal entity or person.
Example value: Jens Jensen</t>
  </si>
  <si>
    <t>Buyer contact telephone number
A phone number for the contact point.
Example value: 876 654 321</t>
  </si>
  <si>
    <t>Buyer contact email address
An e-mail address for the contact point.
Example value: jens.j@buyer.se</t>
  </si>
  <si>
    <t>PAYEE
A group of business terms providing information about the Payee, i.e. the role that receives the
payment.  Shall be used when the Payee is different from the Seller.</t>
  </si>
  <si>
    <t>Payee identifier or bank assigned creditor identifier
This element is used for both the identification of the Payee, or the unique banking reference identifier of Payee (assigned by the Payee bank.) For payee identification use ICD code list, for SEPA bank assigned creditor reference, use SEPA.
Example value: FR932874294</t>
  </si>
  <si>
    <t>Payee or bank assigned creditor identifier identification scheme identifier
The identification scheme identifier of the payee identifier. For bank assigned creditor identifier (BT-90), value MUST be "SEPA"
Example value: SEPA</t>
  </si>
  <si>
    <t>Payee name
The name of the Payee.
Example value: Payee Name Ltd</t>
  </si>
  <si>
    <t>Payee legal registration identifier
An identifier issued by an official registrar that identifies the Payee as a legal entity or
person.
Example value: FR932874294</t>
  </si>
  <si>
    <t>Payee legal registration identifier identification scheme identifier
The identification scheme identifier of the Payee legal registration identifier.
Example value: 0002</t>
  </si>
  <si>
    <t>SELLER TAX REPRESENTATIVE PARTY
A group of business terms providing information about the Seller's tax representative.</t>
  </si>
  <si>
    <t>Seller tax representative name
The full name of the Seller's tax representative party.
Example value: Tax Representative Name AS</t>
  </si>
  <si>
    <t>SELLER TAX REPRESENTATIVE POSTAL ADDRESS
A group of business terms providing information about the postal address for the tax representative
party. Sufficient components of the address are to be filled to comply with legal requirements.</t>
  </si>
  <si>
    <t>Tax representative address line 1
The main address line in an address.
Example value: Lille gatan 545</t>
  </si>
  <si>
    <t>Tax representative address line 2
An additional address line in an address that can be used to give further details supplementing the
main line.
Example value: Po Box 987</t>
  </si>
  <si>
    <t>Tax representative city
The common name of the city, town or village, where the tax representative address is located.
Example value: Göteborg</t>
  </si>
  <si>
    <t>Tax representative post code
The identifier for an addressable group of properties according to the relevant postal service.
Example value: 12345</t>
  </si>
  <si>
    <t>Tax representative country subdivision
The subdivision of a country.
Example value: Region Vest</t>
  </si>
  <si>
    <t>Tax representative address line 3
An additional address line in an address that can be used to give further details supplementing the
main line.
Example value: A87</t>
  </si>
  <si>
    <t>Tax representative country code
A code that identifies the country.
Example value: SE</t>
  </si>
  <si>
    <t>Seller tax representative VAT identifier
The VAT identifier of the Seller's tax representative party.
Example value: FR932874294</t>
  </si>
  <si>
    <t>DELIVERY INFORMATION
A group of business terms providing information about where and when the goods and services
invoiced are delivered.</t>
  </si>
  <si>
    <t>Actual delivery date
The date on which the supply of goods or services was made or completed. Format = "YYYY-MM-DD"
Example value: 2017-12-01</t>
  </si>
  <si>
    <t>Deliver to location identifier
An identifier for the location at which the goods and services are delivered.
Example value: 83745498753497</t>
  </si>
  <si>
    <t>Deliver to location identifier identification scheme identifier
The identification scheme identifier of the Deliver to location identifier.
Example value: 0088</t>
  </si>
  <si>
    <t>DELIVER TO ADDRESS
A group of business terms providing information about the address to which goods and services
invoiced were or are delivered.</t>
  </si>
  <si>
    <t>Deliver to address line 1
The main address line in an address.
Example value: Delivery Street 1</t>
  </si>
  <si>
    <t>Deliver to address line 2
An additional address line in an address that can be used to give further details supplementing the
main line.
Example value: Delivery Street 2</t>
  </si>
  <si>
    <t>Deliver to city
The common name of the city, town or village, where the deliver to address is located.
Example value: Malmö</t>
  </si>
  <si>
    <t>Deliver to post code
The identifier for an addressable group of properties according to the relevant postal service.
Example value: 86756</t>
  </si>
  <si>
    <t>Deliver to country subdivision
The subdivision of a country.
Example value: South Region</t>
  </si>
  <si>
    <t>Deliver to address line 3
An additional address line in an address that can be used to give further details supplementing the
main line.
Example value: C54</t>
  </si>
  <si>
    <t>Deliver to country code
A code that identifies the country.
Example value: SE</t>
  </si>
  <si>
    <t>Deliver to party name
The name of the party to which the goods and services are delivered.
Example value: Deliver name</t>
  </si>
  <si>
    <t>PAYMENT INSTRUCTIONS
A group of business terms providing information about the payment.</t>
  </si>
  <si>
    <t>Payment means type code
The means, expressed as code, for how a payment is expected to be or has been settled.
Example value: 30</t>
  </si>
  <si>
    <t>Payment means text
The means, expressed as text, for how a payment is expected to be or has been settled.
Example value: Credit transfer</t>
  </si>
  <si>
    <t>Remittance information
A textual value used to establish a link between the payment and the Invoice, issued by the
Seller. Used for creditor's critical reconciliation information. This information element helps the Seller to assign an incoming payment to the relevant payment process.
Example value: 432948234234234</t>
  </si>
  <si>
    <t>PAYMENT CARD INFORMATION
A group of business terms providing information about card used for payment contemporaneous with
invoice issuance.</t>
  </si>
  <si>
    <t>Payment card primary account number
The Primary Account Number (PAN) of the card used for payment.In accordance with card payments security
standards, an invoice should never include a full card primary account number.
Example value: 1234</t>
  </si>
  <si>
    <t>Syntax required element not related to a business term.
Example value: NA</t>
  </si>
  <si>
    <t>Payment card holder name
The name of the payment card holder.
Example value: John Doe</t>
  </si>
  <si>
    <t>CREDIT TRANSFER
A group of business terms to specify credit transfer payments.</t>
  </si>
  <si>
    <t>Payment account identifier
A unique identifier of the financial payment account, at a payment service provider, to which
payment should be made. Such as IBAN or BBAN.
Example value: NO99991122222</t>
  </si>
  <si>
    <t>Payment account name
The name of the payment account, at a payment service provider, to which payment should be made.
Example value: Payment Account</t>
  </si>
  <si>
    <t>Payment service provider identifier
An identifier for the payment service provider where a payment account is located.
Such as a BIC or a national clearing code where required. No identification scheme Identifier to be used.
Example value: 9999</t>
  </si>
  <si>
    <t>DIRECT DEBIT
A group of business terms to specify a direct debit.</t>
  </si>
  <si>
    <t>Mandate reference identifier
Unique identifier assigned by the Payee for referencing the direct debit mandate. Used in order to pre-notify the Buyer of a SEPA direct debit.
Example value: 123456</t>
  </si>
  <si>
    <t>Debited account identifier
The account to be debited by the direct debit.
Example value: 12345676543</t>
  </si>
  <si>
    <t>Payment terms
A textual description of the payment terms that apply to the amount due for payment (Including
description of possible penalties). In case the Amount due for payment (BT-115) is positive, either the Payment due date (BT-9) or the Payment terms (BT-20) shall be present.
Example value: Net within 30 days</t>
  </si>
  <si>
    <t>DOCUMENT LEVEL ALLOWANCES AND CHARGES
A group of business terms providing information about allowances applicable to the Invoice as a
whole. A group of business terms providing information about charges and taxes other than VAT, applicable
to the Invoice as a whole.</t>
  </si>
  <si>
    <t>Use “true” when informing about Charges and “false” when informing about
Allowances.
Example value: false</t>
  </si>
  <si>
    <t>Document level allowance or charge reason code
The reason for the document level allowance or charge, expressed as a code. For allowances a subset of codelist UNCL5189 is to be used, and for charges codelist UNCL7161 applies.
The Document level allowance reason code and the Document level allowance reason shall indicate the same allowance reason
Example value: 95</t>
  </si>
  <si>
    <t>Document level allowance or charge reason
The reason for the document level allowance or charge, expressed as text.
The Document level allowance reason code and the Document level allowance reason shall indicate the same allowance reason
Example value: Discount</t>
  </si>
  <si>
    <t>Document level allowance or charge percentage
The percentage that may be used, in conjunction with the document level allowance base amount, to
calculate the document level allowance or charge amount. To state 20%, use value 20.
Example value: 20</t>
  </si>
  <si>
    <t>Document level allowance or charge amount
The amount of an allowance or a charge, without VAT. Must be rounded to maximum 2 decimals
Example value: 200</t>
  </si>
  <si>
    <t>Mandatory attribute. Use BT-5
Example value: EUR</t>
  </si>
  <si>
    <t>Document level allowance or charge base amount
The base amount that may be used, in conjunction with the document level allowance or charge percentage, to
calculate the document level allowance or charge amount. Must be rounded to maximum 2 decimals
Example value: 1000</t>
  </si>
  <si>
    <t>Document level allowance or charge VAT category code
A coded identification of what VAT category applies to the document level allowance or charge.
Example value: S</t>
  </si>
  <si>
    <t>Document level allowance or charge VAT rate
The VAT rate, represented as percentage that applies to the document level allowance or charge.
Example value: 25</t>
  </si>
  <si>
    <t>TAX TOTAL
When tax currency code is provided, two instances of the tax total must be present, but only one with tax subtotal.</t>
  </si>
  <si>
    <t>Invoice total VAT amount, Invoice total VAT amount in accounting currency
The total VAT amount for the Invoice or the VAT total amount expressed in the accounting currency accepted or required in the country of
the Seller. Must be rounded to maximum 2 decimals
Example value: 486.25</t>
  </si>
  <si>
    <t>Mandatory attribute. Use BT-5 or BT-6.
Example value: EUR</t>
  </si>
  <si>
    <t>VAT BREAKDOWN
A group of business terms providing information about VAT breakdown by different categories, rates
and exemption reasons</t>
  </si>
  <si>
    <t>VAT category taxable amount
Sum of all taxable amounts subject to a specific VAT category code and VAT category rate (if the
VAT category rate is applicable). Must be rounded to maximum 2 decimals.
Example value: 1945.00</t>
  </si>
  <si>
    <t>VAT category tax amount
The total VAT amount for a given VAT category. Must be rounded to maximum 2 decimals.
Example value: 486.25</t>
  </si>
  <si>
    <t>VAT category code
Coded identification of a VAT category.
Example value: S</t>
  </si>
  <si>
    <t>VAT category rate
The VAT rate, represented as percentage that applies for the relevant VAT category.
Example value: 25</t>
  </si>
  <si>
    <t>VAT exemption reason code
A coded statement of the reason for why the amount is exempted from VAT.</t>
  </si>
  <si>
    <t>VAT exemption reason text
A textual statement of the reason why the amount is exempted from VAT or why no VAT is being
charged. 
Example value: Exempt</t>
  </si>
  <si>
    <t>DOCUMENT TOTALS
A group of business terms providing the monetary totals for the Invoice.</t>
  </si>
  <si>
    <t>Sum of Invoice line net amount
Sum of all Invoice line net amounts in the Invoice. Must be rounded to maximum 2 decimals.
Example value: 3800.0</t>
  </si>
  <si>
    <t>Invoice total amount without VAT
The total amount of the Invoice without VAT. Must be rounded to maximum 2 decimals.
Example value: 3600.0</t>
  </si>
  <si>
    <t>Invoice total amount with VAT
The total amount of the Invoice with VAT. Must be rounded to maximum 2 decimals.
Example value: 4500.0</t>
  </si>
  <si>
    <t>Sum of allowances on document level
Sum of all allowances on document level in the Invoice. Must be rounded to maximum 2 decimals.
Example value: 200.0</t>
  </si>
  <si>
    <t>Sum of charges on document level
Sum of all charges on document level in the Invoice. Must be rounded to maximum 2 decimals.
Example value: 0.0</t>
  </si>
  <si>
    <t>Paid amount
The sum of amounts which have been paid in advance. Must be rounded to maximum 2 decimals.
Example value: 1000.0</t>
  </si>
  <si>
    <t>Rounding amount
The amount to be added to the invoice total to round the amount to be paid. Must be rounded to maximum 2 decimals.
Example value: 0.0</t>
  </si>
  <si>
    <t>Amount due for payment
The outstanding amount that is requested to be paid. Must be rounded to maximum 2 decimals.
Example value: 3500.0</t>
  </si>
  <si>
    <t>INVOICE LINE
A group of business terms providing information on individual Invoice lines.</t>
  </si>
  <si>
    <t>Invoice line identifier
A unique identifier for the individual line within the Invoice.
Example value: 12</t>
  </si>
  <si>
    <t>Invoice line note
A textual note that gives unstructured information that is relevant to the Invoice line.
Example value: New article number 12345</t>
  </si>
  <si>
    <t>Invoiced quantity
The quantity of items (goods or services) that is charged in the Invoice line.
Example value: 100</t>
  </si>
  <si>
    <t>Invoiced quantity unit of measure
The unit of measure that applies to the invoiced quantity.
Codes for unit of packaging from UNECE Recommendation No. 21 can be used in accordance with the descriptions in the "Intro" section of UN/ECE Recommendation 20, Revision 11 (2015):
The 2 character alphanumeric code values in UNECE Recommendation 21 shall be used. To avoid duplication with existing code values in UNECE Recommendation No. 20, each code value from UNECE Recommendation 21 shall be prefixed with an “X”, resulting in a 3 alphanumeric code when used as a unit of measure.
Example value: C62</t>
  </si>
  <si>
    <t>Invoice line net amount
The total amount of the Invoice line.
The amount is “net” without VAT, i.e. inclusive of line level allowances and charges as well as other relevant taxes.
Must be rounded to maximum 2 decimals.
Example value: 2145.00</t>
  </si>
  <si>
    <t>Invoice line Buyer accounting reference
A textual value that specifies where to book the relevant data into the Buyer's financial
accounts.
Example value: 1287:65464</t>
  </si>
  <si>
    <t>INVOICE LINE PERIOD
A group of business terms providing information about the period relevant for the Invoice line.</t>
  </si>
  <si>
    <t>Invoice line period start date
The date when the Invoice period for this Invoice line starts. Format ="YYYY-MM-DD"
Example value: 2017-10-05</t>
  </si>
  <si>
    <t>Invoice line period end date
The date when the Invoice period for this Invoice line ends. Format ="YYYY-MM-DD"
Example value: 2017-10-15</t>
  </si>
  <si>
    <t>Referenced purchase order line reference
An identifier for a referenced line within a purchase order, issued by the Buyer.
Example value: 3</t>
  </si>
  <si>
    <t>Invoice line object identifier
An identifier for an object on which the invoice line is based, given by the Seller.
Example value: AB12345</t>
  </si>
  <si>
    <t>Invoice line object identifier identification scheme identifier
The identification scheme identifier of the Invoice line object identifier.
Example value: ABZ</t>
  </si>
  <si>
    <t>INVOICE LINE ALLOWANCES OR CHARGES
A group of business terms providing information about allowances or charges applicable to the individual
Invoice line.</t>
  </si>
  <si>
    <t xml:space="preserve"> Use “true” when informing about Charges and “false” when informing about
Allowances
Example value: false</t>
  </si>
  <si>
    <t>Line level allowance or charge reason code
The reason for the line level allowance or charge, expressed as a code.
Example value: 95</t>
  </si>
  <si>
    <t>Line level allowance or charge reason
The reason for the line level allowance or charge, expressed as text.
Example value: Discount</t>
  </si>
  <si>
    <t>Line level allowance or charge percentage
The percentage that may be used, in conjunction with the line level allowance base amount, to
calculate the line level allowance or charge amount.
Example value: 20</t>
  </si>
  <si>
    <t>Line level allowance or charge amount
The amount of an allowance or a charge, without VAT. Must be rounded to maximum 2 decimals
Example value: 200</t>
  </si>
  <si>
    <t>Line level allowance or charge base amount
The base amount that may be used, in conjunction with the line level allowance or charge percentage, to
calculate the line level allowance or charge amount. Must be rounded to maximum 2 decimals
Example value: 1000</t>
  </si>
  <si>
    <t>ITEM INFORMATION
A group of business terms providing information about the goods and services invoiced.</t>
  </si>
  <si>
    <t>Item description
A description for an item.The item description allows for describing the item and its features in more detail than the Item name.
Example value: Long description of the item on the invoice line</t>
  </si>
  <si>
    <t>Item name
A name for an item.
Example value: Item name</t>
  </si>
  <si>
    <t>Item Buyer's identifier
An identifier, assigned by the Buyer, for the item.
Example value: 123455</t>
  </si>
  <si>
    <t>Item Seller's identifier
An identifier, assigned by the Seller, for the item.
Example value: 9873242</t>
  </si>
  <si>
    <t>Item standard identifier
An item identifier based on a registered scheme.
Example value: 10986700</t>
  </si>
  <si>
    <t>Item standard identifier identification scheme identifier
The identification scheme identifier of the Item standard identifier
Example value: 0160</t>
  </si>
  <si>
    <t>Item country of origin
The code identifying the country from which the item originates.
Example value: CN</t>
  </si>
  <si>
    <t>Item classification identifier
A code for classifying the item by its type or nature.
Example value: 9873242</t>
  </si>
  <si>
    <t>Item classification identifier identification scheme identifier
The identification scheme identifier of the Item classification identifier
Example value: STI</t>
  </si>
  <si>
    <t>Item classification identifier version identification scheme identifier
The identification scheme version identifier of the Item classification identifier</t>
  </si>
  <si>
    <t>LINE VAT INFORMATION
A group of business terms providing information about the VAT applicable for the goods and services
invoiced on the Invoice line.</t>
  </si>
  <si>
    <t>Invoiced item VAT category code
The VAT category code for the invoiced item.
Example value: S</t>
  </si>
  <si>
    <t>Invoiced item VAT rate
The VAT rate, represented as percentage that applies to the invoiced item.
Example value: 25</t>
  </si>
  <si>
    <t>ITEM ATTRIBUTES
A group of business terms providing information about properties of the goods and services
invoiced.</t>
  </si>
  <si>
    <t>Item attribute name
The name of the attribute or property of the item.
Example value: Color</t>
  </si>
  <si>
    <t>Item attribute value
The value of the attribute or property of the item.
Example value: Black</t>
  </si>
  <si>
    <t>PRICE DETAILS
A group of business terms providing information about the price applied for the goods and services
invoiced on the Invoice line.</t>
  </si>
  <si>
    <t>Item net price
The price of an item, exclusive of VAT, after subtracting item price discount. The Item net price has to be equal with the
Item gross price less the Item price discount, if they are both provided. Item price can not be negative.
Example value: 23.45</t>
  </si>
  <si>
    <t>Item price base quantity
The number of item units to which the price applies.
Example value: 1</t>
  </si>
  <si>
    <t>Item price base quantity unit of measure code
The unit of measure that applies to the Item price base quantity, must be the same as the unit code of the Invoiced/credited quantity. Codes for unit of packaging from UNECE Recommendation No. 21 can be used in accordance with the descriptions in the "Intro" section of UN/ECE Recommendation 20, Revision 11 (2015):
The 2 character alphanumeric code values in UNECE Recommendation 21 shall be used. To avoid duplication with existing code values in UNECE Recommendation No. 20, each code value from UNECE Recommendation 21 shall be prefixed with an “X”, resulting in a 3 alphanumeric code when used as a unit of measure.
Example value: C62</t>
  </si>
  <si>
    <t>Mandatory element. Value must be “false”
Fixed value: false</t>
  </si>
  <si>
    <t>Item price discount
The total discount subtracted from the Item gross price to calculate the Item net price.
Example value: 100</t>
  </si>
  <si>
    <t>Item gross price
The unit price, exclusive of VAT, before subtracting Item price discount, can not be negative
Example value: 123.45</t>
  </si>
  <si>
    <t>URL</t>
  </si>
  <si>
    <t>Bt-151</t>
  </si>
  <si>
    <t>Alt BT def</t>
  </si>
  <si>
    <t>BT def</t>
  </si>
  <si>
    <t>Business Group/Term</t>
  </si>
  <si>
    <t>Secondary BG/BT</t>
  </si>
  <si>
    <t>Comment</t>
  </si>
  <si>
    <t>cbc:DocumentTypeCode = 130 -&gt; BT-18 Not used for other additional documents (BT-122)</t>
  </si>
  <si>
    <t>@schemeID	
Seller or bank assigned creditor identifier identification scheme identifier
The identification scheme identifier of the Seller identifier. For bank assigned creditor identifier (BT-90), value MUST be "SEPA"</t>
  </si>
  <si>
    <t>cac:TaxScheme/cbc:ID = VAT -&gt; BT-31 else BT-32</t>
  </si>
  <si>
    <t>@schemeID	
Payee or bank assigned creditor identifier identification scheme identifier
The identification scheme identifier of the payee identifier. For bank assigned creditor identifier (BT-90), value MUST be "SEPA"</t>
  </si>
  <si>
    <t xml:space="preserve">cbc:ChargeIndicator  = false -&gt; BG-20 (allowances) 
cbc:ChargeIndicator  = true -&gt; BG-21 (charges) </t>
  </si>
  <si>
    <t>Inside BG-20 -&gt; BT-98
Inside BG-21 -&gt; BT-105</t>
  </si>
  <si>
    <t>Inside BG-20 -&gt; BT-97
Inside BG-21 -&gt; BT-104</t>
  </si>
  <si>
    <t>Inside BG-20 -&gt; BT-94
Inside BG-21 -&gt; BT-101</t>
  </si>
  <si>
    <t>Inside BG-20 -&gt; BT-92
Inside BG-21 -&gt; BT-99</t>
  </si>
  <si>
    <t>Inside BG-20 -&gt; BT-93
Inside BG-21 -&gt; BT-100</t>
  </si>
  <si>
    <t>Inside BG-20 -&gt; BT-95
Inside BG-21 -&gt; BT-102</t>
  </si>
  <si>
    <t>Inside BG-20 -&gt; BT-96
Inside BG-21 -&gt; BT-103</t>
  </si>
  <si>
    <t>BT-5 = BT-6 -&gt; BT-110
BT-5 &lt;&gt; BT-6 -&gt; BT-111</t>
  </si>
  <si>
    <t xml:space="preserve">cbc:ChargeIndicator  = false -&gt; BG-27 (allowances) 
cbc:ChargeIndicator  = true -&gt; BG-28 (charges) </t>
  </si>
  <si>
    <t>Inside BG-27 -&gt; BT-140
Inside BG-28 -&gt; BT-145</t>
  </si>
  <si>
    <t>Inside BG-27 -&gt; BT-139
Inside BG-28 -&gt; BT-144</t>
  </si>
  <si>
    <t>Inside BG-27 -&gt; BT-138
Inside BG-28 -&gt; BT-143</t>
  </si>
  <si>
    <t>Inside BG-27 -&gt; BT-136
Inside BG-28 -&gt; BT-141</t>
  </si>
  <si>
    <t>Inside BG-27 -&gt; BT-137
Inside BG-28 -&gt; BT-142</t>
  </si>
  <si>
    <t>https://docs.peppol.eu/poacc/billing/3.0/</t>
  </si>
  <si>
    <t>Nom du fichier ou adresse web (URL)</t>
  </si>
  <si>
    <t>ubl:CreditNote</t>
  </si>
  <si>
    <t>https://docs.peppol.eu/poacc/billing/3.0/syntax/ubl-creditnote/</t>
  </si>
  <si>
    <t>https://docs.peppol.eu/poacc/billing/3.0/syntax/ubl-creditnote/cbc-CustomizationID/</t>
  </si>
  <si>
    <t>https://docs.peppol.eu/poacc/billing/3.0/syntax/ubl-creditnote/cbc-ProfileID/</t>
  </si>
  <si>
    <t>https://docs.peppol.eu/poacc/billing/3.0/syntax/ubl-creditnote/cbc-ID/</t>
  </si>
  <si>
    <t>https://docs.peppol.eu/poacc/billing/3.0/syntax/ubl-creditnote/cbc-IssueDate/</t>
  </si>
  <si>
    <t>https://docs.peppol.eu/poacc/billing/3.0/syntax/ubl-creditnote/cbc-TaxPointDate/</t>
  </si>
  <si>
    <t>• cbc:CreditNoteTypeCode</t>
  </si>
  <si>
    <t>https://docs.peppol.eu/poacc/billing/3.0/syntax/ubl-creditnote/cbc-CreditNoteTypeCode/</t>
  </si>
  <si>
    <t>https://docs.peppol.eu/poacc/billing/3.0/syntax/ubl-creditnote/cbc-Note/</t>
  </si>
  <si>
    <t>https://docs.peppol.eu/poacc/billing/3.0/syntax/ubl-creditnote/cbc-DocumentCurrencyCode/</t>
  </si>
  <si>
    <t>https://docs.peppol.eu/poacc/billing/3.0/syntax/ubl-creditnote/cbc-TaxCurrencyCode/</t>
  </si>
  <si>
    <t>https://docs.peppol.eu/poacc/billing/3.0/syntax/ubl-creditnote/cbc-AccountingCost/</t>
  </si>
  <si>
    <t>https://docs.peppol.eu/poacc/billing/3.0/syntax/ubl-creditnote/cbc-BuyerReference/</t>
  </si>
  <si>
    <t>https://docs.peppol.eu/poacc/billing/3.0/syntax/ubl-creditnote/cac-InvoicePeriod/</t>
  </si>
  <si>
    <t>https://docs.peppol.eu/poacc/billing/3.0/syntax/ubl-creditnote/cac-InvoicePeriod/cbc-StartDate/</t>
  </si>
  <si>
    <t>https://docs.peppol.eu/poacc/billing/3.0/syntax/ubl-creditnote/cac-InvoicePeriod/cbc-EndDate/</t>
  </si>
  <si>
    <t>https://docs.peppol.eu/poacc/billing/3.0/syntax/ubl-creditnote/cac-InvoicePeriod/cbc-DescriptionCode/</t>
  </si>
  <si>
    <t>https://docs.peppol.eu/poacc/billing/3.0/syntax/ubl-creditnote/cac-OrderReference/</t>
  </si>
  <si>
    <t>https://docs.peppol.eu/poacc/billing/3.0/syntax/ubl-creditnote/cac-OrderReference/cbc-SalesOrderID/</t>
  </si>
  <si>
    <t>https://docs.peppol.eu/poacc/billing/3.0/syntax/ubl-creditnote/cac-BillingReference/cac-InvoiceDocumentReference/</t>
  </si>
  <si>
    <t>https://docs.peppol.eu/poacc/billing/3.0/syntax/ubl-creditnote/cac-DespatchDocumentReference/</t>
  </si>
  <si>
    <t>https://docs.peppol.eu/poacc/billing/3.0/syntax/ubl-creditnote/cac-DespatchDocumentReference/cbc-ID/</t>
  </si>
  <si>
    <t>https://docs.peppol.eu/poacc/billing/3.0/syntax/ubl-creditnote/cac-ReceiptDocumentReference/</t>
  </si>
  <si>
    <t>https://docs.peppol.eu/poacc/billing/3.0/syntax/ubl-creditnote/cac-ContractDocumentReference/</t>
  </si>
  <si>
    <t>https://docs.peppol.eu/poacc/billing/3.0/syntax/ubl-creditnote/cac-ContractDocumentReference/cbc-ID/</t>
  </si>
  <si>
    <t>https://docs.peppol.eu/poacc/billing/3.0/syntax/ubl-creditnote/cac-AdditionalDocumentReference/</t>
  </si>
  <si>
    <t>https://docs.peppol.eu/poacc/billing/3.0/syntax/ubl-creditnote/cac-AdditionalDocumentReference/cbc-ID/</t>
  </si>
  <si>
    <t>https://docs.peppol.eu/poacc/billing/3.0/syntax/ubl-creditnote/cac-AdditionalDocumentReference/cbc-ID/schemeID/</t>
  </si>
  <si>
    <t>https://docs.peppol.eu/poacc/billing/3.0/syntax/ubl-creditnote/cac-AdditionalDocumentReference/cbc-DocumentTypeCode/</t>
  </si>
  <si>
    <t>https://docs.peppol.eu/poacc/billing/3.0/syntax/ubl-creditnote/cac-AdditionalDocumentReference/cbc-DocumentDescription/</t>
  </si>
  <si>
    <t>https://docs.peppol.eu/poacc/billing/3.0/syntax/ubl-creditnote/cac-AdditionalDocumentReference/cac-Attachment/</t>
  </si>
  <si>
    <t>https://docs.peppol.eu/poacc/billing/3.0/syntax/ubl-creditnote/cac-AdditionalDocumentReference/cac-Attachment/cbc-EmbeddedDocumentBinaryObject/</t>
  </si>
  <si>
    <t>https://docs.peppol.eu/poacc/billing/3.0/syntax/ubl-creditnote/cac-AdditionalDocumentReference/cac-Attachment/cbc-EmbeddedDocumentBinaryObject/mimeCode/</t>
  </si>
  <si>
    <t>https://docs.peppol.eu/poacc/billing/3.0/syntax/ubl-creditnote/cac-AdditionalDocumentReference/cac-Attachment/cbc-EmbeddedDocumentBinaryObject/filename/</t>
  </si>
  <si>
    <t>https://docs.peppol.eu/poacc/billing/3.0/syntax/ubl-creditnote/cac-AdditionalDocumentReference/cac-Attachment/cac-ExternalReference/</t>
  </si>
  <si>
    <t>https://docs.peppol.eu/poacc/billing/3.0/syntax/ubl-creditnote/cac-AdditionalDocumentReference/cac-Attachment/cac-ExternalReference/cbc-URI/</t>
  </si>
  <si>
    <t>https://docs.peppol.eu/poacc/billing/3.0/syntax/ubl-creditnote/cac-OriginatorDocumentReference/</t>
  </si>
  <si>
    <t>https://docs.peppol.eu/poacc/billing/3.0/syntax/ubl-creditnote/cac-AccountingSupplierParty/</t>
  </si>
  <si>
    <t>https://docs.peppol.eu/poacc/billing/3.0/syntax/ubl-creditnote/cac-AccountingSupplierParty/cac-Party/</t>
  </si>
  <si>
    <t>https://docs.peppol.eu/poacc/billing/3.0/syntax/ubl-creditnote/cac-AccountingSupplierParty/cac-Party/cbc-EndpointID/</t>
  </si>
  <si>
    <t>https://docs.peppol.eu/poacc/billing/3.0/syntax/ubl-creditnote/cac-AccountingSupplierParty/cac-Party/cbc-EndpointID/schemeID/</t>
  </si>
  <si>
    <t>https://docs.peppol.eu/poacc/billing/3.0/syntax/ubl-creditnote/cac-AccountingSupplierParty/cac-Party/cac-PartyIdentification/</t>
  </si>
  <si>
    <t>https://docs.peppol.eu/poacc/billing/3.0/syntax/ubl-creditnote/cac-AccountingSupplierParty/cac-Party/cac-PartyIdentification/cbc-ID/schemeID/</t>
  </si>
  <si>
    <t>https://docs.peppol.eu/poacc/billing/3.0/syntax/ubl-creditnote/cac-AccountingSupplierParty/cac-Party/cac-PartyName/</t>
  </si>
  <si>
    <t>https://docs.peppol.eu/poacc/billing/3.0/syntax/ubl-creditnote/cac-AccountingSupplierParty/cac-Party/cac-PartyName/cbc-Name/</t>
  </si>
  <si>
    <t>https://docs.peppol.eu/poacc/billing/3.0/syntax/ubl-creditnote/cac-AccountingSupplierParty/cac-Party/cac-PostalAddress/</t>
  </si>
  <si>
    <t>https://docs.peppol.eu/poacc/billing/3.0/syntax/ubl-creditnote/cac-AccountingSupplierParty/cac-Party/cac-PostalAddress/cbc-StreetName/</t>
  </si>
  <si>
    <t>https://docs.peppol.eu/poacc/billing/3.0/syntax/ubl-creditnote/cac-AccountingSupplierParty/cac-Party/cac-PostalAddress/cbc-AdditionalStreetName/</t>
  </si>
  <si>
    <t>https://docs.peppol.eu/poacc/billing/3.0/syntax/ubl-creditnote/cac-AccountingSupplierParty/cac-Party/cac-PostalAddress/cbc-CityName/</t>
  </si>
  <si>
    <t>https://docs.peppol.eu/poacc/billing/3.0/syntax/ubl-creditnote/cac-AccountingSupplierParty/cac-Party/cac-PostalAddress/cbc-PostalZone/</t>
  </si>
  <si>
    <t>https://docs.peppol.eu/poacc/billing/3.0/syntax/ubl-creditnote/cac-AccountingSupplierParty/cac-Party/cac-PostalAddress/cbc-CountrySubentity/</t>
  </si>
  <si>
    <t>https://docs.peppol.eu/poacc/billing/3.0/syntax/ubl-creditnote/cac-AccountingSupplierParty/cac-Party/cac-PostalAddress/cac-AddressLine/</t>
  </si>
  <si>
    <t>https://docs.peppol.eu/poacc/billing/3.0/syntax/ubl-creditnote/cac-AccountingSupplierParty/cac-Party/cac-PostalAddress/cac-AddressLine/cbc-Line/</t>
  </si>
  <si>
    <t>https://docs.peppol.eu/poacc/billing/3.0/syntax/ubl-creditnote/cac-AccountingSupplierParty/cac-Party/cac-PostalAddress/cac-Country/</t>
  </si>
  <si>
    <t>https://docs.peppol.eu/poacc/billing/3.0/syntax/ubl-creditnote/cac-AccountingSupplierParty/cac-Party/cac-PostalAddress/cac-Country/cbc-IdentificationCode/</t>
  </si>
  <si>
    <t>https://docs.peppol.eu/poacc/billing/3.0/syntax/ubl-creditnote/cac-AccountingSupplierParty/cac-Party/cac-PartyTaxScheme/</t>
  </si>
  <si>
    <t>https://docs.peppol.eu/poacc/billing/3.0/syntax/ubl-creditnote/cac-AccountingSupplierParty/cac-Party/cac-PartyTaxScheme/cbc-CompanyID/</t>
  </si>
  <si>
    <t>https://docs.peppol.eu/poacc/billing/3.0/syntax/ubl-creditnote/cac-AccountingSupplierParty/cac-Party/cac-PartyTaxScheme/cac-TaxScheme/</t>
  </si>
  <si>
    <t>https://docs.peppol.eu/poacc/billing/3.0/syntax/ubl-creditnote/cac-AccountingSupplierParty/cac-Party/cac-PartyTaxScheme/cac-TaxScheme/cbc-ID/</t>
  </si>
  <si>
    <t>https://docs.peppol.eu/poacc/billing/3.0/syntax/ubl-creditnote/cac-AccountingSupplierParty/cac-Party/cac-PartyLegalEntity/</t>
  </si>
  <si>
    <t>https://docs.peppol.eu/poacc/billing/3.0/syntax/ubl-creditnote/cac-AccountingSupplierParty/cac-Party/cac-PartyLegalEntity/cbc-RegistrationName/</t>
  </si>
  <si>
    <t>https://docs.peppol.eu/poacc/billing/3.0/syntax/ubl-creditnote/cac-AccountingSupplierParty/cac-Party/cac-PartyLegalEntity/cbc-CompanyID/</t>
  </si>
  <si>
    <t>https://docs.peppol.eu/poacc/billing/3.0/syntax/ubl-creditnote/cac-AccountingSupplierParty/cac-Party/cac-PartyLegalEntity/cbc-CompanyID/schemeID/</t>
  </si>
  <si>
    <t>https://docs.peppol.eu/poacc/billing/3.0/syntax/ubl-creditnote/cac-AccountingSupplierParty/cac-Party/cac-PartyLegalEntity/cbc-CompanyLegalForm/</t>
  </si>
  <si>
    <t>https://docs.peppol.eu/poacc/billing/3.0/syntax/ubl-creditnote/cac-AccountingSupplierParty/cac-Party/cac-Contact/</t>
  </si>
  <si>
    <t>https://docs.peppol.eu/poacc/billing/3.0/syntax/ubl-creditnote/cac-AccountingSupplierParty/cac-Party/cac-Contact/cbc-Name/</t>
  </si>
  <si>
    <t>https://docs.peppol.eu/poacc/billing/3.0/syntax/ubl-creditnote/cac-AccountingSupplierParty/cac-Party/cac-Contact/cbc-Telephone/</t>
  </si>
  <si>
    <t>https://docs.peppol.eu/poacc/billing/3.0/syntax/ubl-creditnote/cac-AccountingSupplierParty/cac-Party/cac-Contact/cbc-ElectronicMail/</t>
  </si>
  <si>
    <t>https://docs.peppol.eu/poacc/billing/3.0/syntax/ubl-creditnote/cac-AccountingCustomerParty/</t>
  </si>
  <si>
    <t>https://docs.peppol.eu/poacc/billing/3.0/syntax/ubl-creditnote/cac-AccountingCustomerParty/cac-Party/</t>
  </si>
  <si>
    <t>https://docs.peppol.eu/poacc/billing/3.0/syntax/ubl-creditnote/cac-AccountingCustomerParty/cac-Party/cbc-EndpointID/</t>
  </si>
  <si>
    <t>https://docs.peppol.eu/poacc/billing/3.0/syntax/ubl-creditnote/cac-AccountingCustomerParty/cac-Party/cbc-EndpointID/schemeID/</t>
  </si>
  <si>
    <t>https://docs.peppol.eu/poacc/billing/3.0/syntax/ubl-creditnote/cac-AccountingCustomerParty/cac-Party/cac-PartyIdentification/</t>
  </si>
  <si>
    <t>https://docs.peppol.eu/poacc/billing/3.0/syntax/ubl-creditnote/cac-AccountingCustomerParty/cac-Party/cac-PartyIdentification/cbc-ID/</t>
  </si>
  <si>
    <t>https://docs.peppol.eu/poacc/billing/3.0/syntax/ubl-creditnote/cac-AccountingCustomerParty/cac-Party/cac-PartyIdentification/cbc-ID/schemeID/</t>
  </si>
  <si>
    <t>https://docs.peppol.eu/poacc/billing/3.0/syntax/ubl-creditnote/cac-AccountingCustomerParty/cac-Party/cac-PartyName/</t>
  </si>
  <si>
    <t>https://docs.peppol.eu/poacc/billing/3.0/syntax/ubl-creditnote/cac-AccountingCustomerParty/cac-Party/cac-PartyName/cbc-Name/</t>
  </si>
  <si>
    <t>https://docs.peppol.eu/poacc/billing/3.0/syntax/ubl-creditnote/cac-AccountingCustomerParty/cac-Party/cac-PostalAddress/</t>
  </si>
  <si>
    <t>https://docs.peppol.eu/poacc/billing/3.0/syntax/ubl-creditnote/cac-AccountingCustomerParty/cac-Party/cac-PostalAddress/cbc-StreetName/</t>
  </si>
  <si>
    <t>https://docs.peppol.eu/poacc/billing/3.0/syntax/ubl-creditnote/cac-AccountingCustomerParty/cac-Party/cac-PostalAddress/cbc-AdditionalStreetName/</t>
  </si>
  <si>
    <t>https://docs.peppol.eu/poacc/billing/3.0/syntax/ubl-creditnote/cac-AccountingCustomerParty/cac-Party/cac-PostalAddress/cbc-CityName/</t>
  </si>
  <si>
    <t>https://docs.peppol.eu/poacc/billing/3.0/syntax/ubl-creditnote/cac-AccountingCustomerParty/cac-Party/cac-PostalAddress/cbc-PostalZone/</t>
  </si>
  <si>
    <t>https://docs.peppol.eu/poacc/billing/3.0/syntax/ubl-creditnote/cac-AccountingCustomerParty/cac-Party/cac-PostalAddress/cbc-CountrySubentity/</t>
  </si>
  <si>
    <t>https://docs.peppol.eu/poacc/billing/3.0/syntax/ubl-creditnote/cac-AccountingCustomerParty/cac-Party/cac-PostalAddress/cac-AddressLine/</t>
  </si>
  <si>
    <t>https://docs.peppol.eu/poacc/billing/3.0/syntax/ubl-creditnote/cac-AccountingCustomerParty/cac-Party/cac-PostalAddress/cac-AddressLine/cbc-Line/</t>
  </si>
  <si>
    <t>https://docs.peppol.eu/poacc/billing/3.0/syntax/ubl-creditnote/cac-AccountingCustomerParty/cac-Party/cac-PostalAddress/cac-Country/</t>
  </si>
  <si>
    <t>https://docs.peppol.eu/poacc/billing/3.0/syntax/ubl-creditnote/cac-AccountingCustomerParty/cac-Party/cac-PostalAddress/cac-Country/cbc-IdentificationCode/</t>
  </si>
  <si>
    <t>https://docs.peppol.eu/poacc/billing/3.0/syntax/ubl-creditnote/cac-AccountingCustomerParty/cac-Party/cac-PartyTaxScheme/</t>
  </si>
  <si>
    <t>https://docs.peppol.eu/poacc/billing/3.0/syntax/ubl-creditnote/cac-AccountingCustomerParty/cac-Party/cac-PartyTaxScheme/cbc-CompanyID/</t>
  </si>
  <si>
    <t>https://docs.peppol.eu/poacc/billing/3.0/syntax/ubl-creditnote/cac-AccountingCustomerParty/cac-Party/cac-PartyTaxScheme/cac-TaxScheme/</t>
  </si>
  <si>
    <t>https://docs.peppol.eu/poacc/billing/3.0/syntax/ubl-creditnote/cac-AccountingCustomerParty/cac-Party/cac-PartyTaxScheme/cac-TaxScheme/cbc-ID/</t>
  </si>
  <si>
    <t>https://docs.peppol.eu/poacc/billing/3.0/syntax/ubl-creditnote/cac-AccountingCustomerParty/cac-Party/cac-PartyLegalEntity/</t>
  </si>
  <si>
    <t>https://docs.peppol.eu/poacc/billing/3.0/syntax/ubl-creditnote/cac-AccountingCustomerParty/cac-Party/cac-PartyLegalEntity/cbc-RegistrationName/</t>
  </si>
  <si>
    <t>https://docs.peppol.eu/poacc/billing/3.0/syntax/ubl-creditnote/cac-AccountingCustomerParty/cac-Party/cac-PartyLegalEntity/cbc-CompanyID/</t>
  </si>
  <si>
    <t>https://docs.peppol.eu/poacc/billing/3.0/syntax/ubl-creditnote/cac-AccountingCustomerParty/cac-Party/cac-PartyLegalEntity/cbc-CompanyID/schemeID/</t>
  </si>
  <si>
    <t>https://docs.peppol.eu/poacc/billing/3.0/syntax/ubl-creditnote/cac-AccountingCustomerParty/cac-Party/cac-Contact/</t>
  </si>
  <si>
    <t>https://docs.peppol.eu/poacc/billing/3.0/syntax/ubl-creditnote/cac-AccountingCustomerParty/cac-Party/cac-Contact/cbc-Name/</t>
  </si>
  <si>
    <t>https://docs.peppol.eu/poacc/billing/3.0/syntax/ubl-creditnote/cac-AccountingCustomerParty/cac-Party/cac-Contact/cbc-Telephone/</t>
  </si>
  <si>
    <t>https://docs.peppol.eu/poacc/billing/3.0/syntax/ubl-creditnote/cac-AccountingCustomerParty/cac-Party/cac-Contact/cbc-ElectronicMail/</t>
  </si>
  <si>
    <t>https://docs.peppol.eu/poacc/billing/3.0/syntax/ubl-creditnote/cac-PayeeParty/</t>
  </si>
  <si>
    <t>https://docs.peppol.eu/poacc/billing/3.0/syntax/ubl-creditnote/cac-PayeeParty/cac-PartyIdentification/</t>
  </si>
  <si>
    <t>https://docs.peppol.eu/poacc/billing/3.0/syntax/ubl-creditnote/cac-PayeeParty/cac-PartyIdentification/cbc-ID/</t>
  </si>
  <si>
    <t>https://docs.peppol.eu/poacc/billing/3.0/syntax/ubl-creditnote/cac-PayeeParty/cac-PartyIdentification/cbc-ID/schemeID/</t>
  </si>
  <si>
    <t>https://docs.peppol.eu/poacc/billing/3.0/syntax/ubl-creditnote/cac-PayeeParty/cac-PartyName/</t>
  </si>
  <si>
    <t>https://docs.peppol.eu/poacc/billing/3.0/syntax/ubl-creditnote/cac-PayeeParty/cac-PartyName/cbc-Name/</t>
  </si>
  <si>
    <t>https://docs.peppol.eu/poacc/billing/3.0/syntax/ubl-creditnote/cac-PayeeParty/cac-PartyLegalEntity/</t>
  </si>
  <si>
    <t>https://docs.peppol.eu/poacc/billing/3.0/syntax/ubl-creditnote/cac-PayeeParty/cac-PartyLegalEntity/cbc-CompanyID/</t>
  </si>
  <si>
    <t>https://docs.peppol.eu/poacc/billing/3.0/syntax/ubl-creditnote/cac-PayeeParty/cac-PartyLegalEntity/cbc-CompanyID/schemeID/</t>
  </si>
  <si>
    <t>https://docs.peppol.eu/poacc/billing/3.0/syntax/ubl-creditnote/cac-TaxRepresentativeParty/cac-PartyName/</t>
  </si>
  <si>
    <t>https://docs.peppol.eu/poacc/billing/3.0/syntax/ubl-creditnote/cac-TaxRepresentativeParty/cac-PostalAddress/</t>
  </si>
  <si>
    <t>https://docs.peppol.eu/poacc/billing/3.0/syntax/ubl-creditnote/cac-TaxRepresentativeParty/cac-PostalAddress/cbc-StreetName/</t>
  </si>
  <si>
    <t>https://docs.peppol.eu/poacc/billing/3.0/syntax/ubl-creditnote/cac-TaxRepresentativeParty/cac-PostalAddress/cbc-AdditionalStreetName/</t>
  </si>
  <si>
    <t>https://docs.peppol.eu/poacc/billing/3.0/syntax/ubl-creditnote/cac-TaxRepresentativeParty/cac-PostalAddress/cbc-CityName/</t>
  </si>
  <si>
    <t>https://docs.peppol.eu/poacc/billing/3.0/syntax/ubl-creditnote/cac-TaxRepresentativeParty/cac-PostalAddress/cbc-PostalZone/</t>
  </si>
  <si>
    <t>https://docs.peppol.eu/poacc/billing/3.0/syntax/ubl-creditnote/cac-TaxRepresentativeParty/cac-PostalAddress/cbc-CountrySubentity/</t>
  </si>
  <si>
    <t>https://docs.peppol.eu/poacc/billing/3.0/syntax/ubl-creditnote/cac-TaxRepresentativeParty/cac-PostalAddress/cac-AddressLine/</t>
  </si>
  <si>
    <t>https://docs.peppol.eu/poacc/billing/3.0/syntax/ubl-creditnote/cac-TaxRepresentativeParty/cac-PostalAddress/cac-AddressLine/cbc-Line/</t>
  </si>
  <si>
    <t>https://docs.peppol.eu/poacc/billing/3.0/syntax/ubl-creditnote/cac-TaxRepresentativeParty/cac-PostalAddress/cac-Country/</t>
  </si>
  <si>
    <t>https://docs.peppol.eu/poacc/billing/3.0/syntax/ubl-creditnote/cac-TaxRepresentativeParty/cac-PostalAddress/cac-Country/cbc-IdentificationCode/</t>
  </si>
  <si>
    <t>https://docs.peppol.eu/poacc/billing/3.0/syntax/ubl-creditnote/cac-TaxRepresentativeParty/cac-PartyTaxScheme/</t>
  </si>
  <si>
    <t>https://docs.peppol.eu/poacc/billing/3.0/syntax/ubl-creditnote/cac-TaxRepresentativeParty/cac-PartyTaxScheme/cac-TaxScheme/</t>
  </si>
  <si>
    <t>https://docs.peppol.eu/poacc/billing/3.0/syntax/ubl-creditnote/cac-TaxRepresentativeParty/cac-PartyTaxScheme/cac-TaxScheme/cbc-ID/</t>
  </si>
  <si>
    <t>https://docs.peppol.eu/poacc/billing/3.0/syntax/ubl-creditnote/cac-Delivery/</t>
  </si>
  <si>
    <t>https://docs.peppol.eu/poacc/billing/3.0/syntax/ubl-creditnote/cac-Delivery/cbc-ActualDeliveryDate/</t>
  </si>
  <si>
    <t>https://docs.peppol.eu/poacc/billing/3.0/syntax/ubl-creditnote/cac-Delivery/cac-DeliveryLocation/</t>
  </si>
  <si>
    <t>https://docs.peppol.eu/poacc/billing/3.0/syntax/ubl-creditnote/cac-Delivery/cac-DeliveryLocation/cbc-ID/</t>
  </si>
  <si>
    <t>https://docs.peppol.eu/poacc/billing/3.0/syntax/ubl-creditnote/cac-Delivery/cac-DeliveryLocation/cbc-ID/schemeID/</t>
  </si>
  <si>
    <t>https://docs.peppol.eu/poacc/billing/3.0/syntax/ubl-creditnote/cac-Delivery/cac-DeliveryLocation/cac-Address/</t>
  </si>
  <si>
    <t>https://docs.peppol.eu/poacc/billing/3.0/syntax/ubl-creditnote/cac-Delivery/cac-DeliveryLocation/cac-Address/cbc-StreetName/</t>
  </si>
  <si>
    <t>https://docs.peppol.eu/poacc/billing/3.0/syntax/ubl-creditnote/cac-Delivery/cac-DeliveryLocation/cac-Address/cbc-AdditionalStreetName/</t>
  </si>
  <si>
    <t>https://docs.peppol.eu/poacc/billing/3.0/syntax/ubl-creditnote/cac-Delivery/cac-DeliveryLocation/cac-Address/cbc-CityName/</t>
  </si>
  <si>
    <t>https://docs.peppol.eu/poacc/billing/3.0/syntax/ubl-creditnote/cac-Delivery/cac-DeliveryLocation/cac-Address/cbc-PostalZone/</t>
  </si>
  <si>
    <t>https://docs.peppol.eu/poacc/billing/3.0/syntax/ubl-creditnote/cac-Delivery/cac-DeliveryLocation/cac-Address/cbc-CountrySubentity/</t>
  </si>
  <si>
    <t>https://docs.peppol.eu/poacc/billing/3.0/syntax/ubl-creditnote/cac-Delivery/cac-DeliveryLocation/cac-Address/cac-AddressLine/</t>
  </si>
  <si>
    <t>https://docs.peppol.eu/poacc/billing/3.0/syntax/ubl-creditnote/cac-Delivery/cac-DeliveryLocation/cac-Address/cac-AddressLine/cbc-Line/</t>
  </si>
  <si>
    <t>https://docs.peppol.eu/poacc/billing/3.0/syntax/ubl-creditnote/cac-Delivery/cac-DeliveryLocation/cac-Address/cac-Country/</t>
  </si>
  <si>
    <t>https://docs.peppol.eu/poacc/billing/3.0/syntax/ubl-creditnote/cac-Delivery/cac-DeliveryLocation/cac-Address/cac-Country/cbc-IdentificationCode/</t>
  </si>
  <si>
    <t>https://docs.peppol.eu/poacc/billing/3.0/syntax/ubl-creditnote/cac-Delivery/cac-DeliveryParty/</t>
  </si>
  <si>
    <t>https://docs.peppol.eu/poacc/billing/3.0/syntax/ubl-creditnote/cac-Delivery/cac-DeliveryParty/cac-PartyName/</t>
  </si>
  <si>
    <t>https://docs.peppol.eu/poacc/billing/3.0/syntax/ubl-creditnote/cac-Delivery/cac-DeliveryParty/cac-PartyName/cbc-Name/</t>
  </si>
  <si>
    <t>https://docs.peppol.eu/poacc/billing/3.0/syntax/ubl-creditnote/cac-PaymentMeans/</t>
  </si>
  <si>
    <t>https://docs.peppol.eu/poacc/billing/3.0/syntax/ubl-creditnote/cac-PaymentMeans/cbc-PaymentMeansCode/</t>
  </si>
  <si>
    <t>https://docs.peppol.eu/poacc/billing/3.0/syntax/ubl-creditnote/cac-PaymentMeans/cbc-PaymentMeansCode/name/</t>
  </si>
  <si>
    <t>• • cbc:PaymentDueDate</t>
  </si>
  <si>
    <t>https://docs.peppol.eu/poacc/billing/3.0/syntax/ubl-creditnote/cac-PaymentMeans/cbc-PaymentDueDate/</t>
  </si>
  <si>
    <t>https://docs.peppol.eu/poacc/billing/3.0/syntax/ubl-creditnote/cac-PaymentMeans/cbc-PaymentID/</t>
  </si>
  <si>
    <t>https://docs.peppol.eu/poacc/billing/3.0/syntax/ubl-creditnote/cac-PaymentMeans/cac-CardAccount/</t>
  </si>
  <si>
    <t>https://docs.peppol.eu/poacc/billing/3.0/syntax/ubl-creditnote/cac-PaymentMeans/cac-CardAccount/cbc-PrimaryAccountNumberID/</t>
  </si>
  <si>
    <t>https://docs.peppol.eu/poacc/billing/3.0/syntax/ubl-creditnote/cac-PaymentMeans/cac-CardAccount/cbc-NetworkID/</t>
  </si>
  <si>
    <t>https://docs.peppol.eu/poacc/billing/3.0/syntax/ubl-creditnote/cac-PaymentMeans/cac-CardAccount/cbc-HolderName/</t>
  </si>
  <si>
    <t>https://docs.peppol.eu/poacc/billing/3.0/syntax/ubl-creditnote/cac-PaymentMeans/cac-PayeeFinancialAccount/</t>
  </si>
  <si>
    <t>https://docs.peppol.eu/poacc/billing/3.0/syntax/ubl-creditnote/cac-PaymentMeans/cac-PayeeFinancialAccount/cbc-ID/</t>
  </si>
  <si>
    <t>https://docs.peppol.eu/poacc/billing/3.0/syntax/ubl-creditnote/cac-PaymentMeans/cac-PayeeFinancialAccount/cbc-Name/</t>
  </si>
  <si>
    <t>https://docs.peppol.eu/poacc/billing/3.0/syntax/ubl-creditnote/cac-PaymentMeans/cac-PayeeFinancialAccount/cac-FinancialInstitutionBranch/</t>
  </si>
  <si>
    <t>https://docs.peppol.eu/poacc/billing/3.0/syntax/ubl-creditnote/cac-PaymentMeans/cac-PayeeFinancialAccount/cac-FinancialInstitutionBranch/cbc-ID/</t>
  </si>
  <si>
    <t>https://docs.peppol.eu/poacc/billing/3.0/syntax/ubl-creditnote/cac-PaymentMeans/cac-PaymentMandate/</t>
  </si>
  <si>
    <t>https://docs.peppol.eu/poacc/billing/3.0/syntax/ubl-creditnote/cac-PaymentMeans/cac-PaymentMandate/cbc-ID/</t>
  </si>
  <si>
    <t>https://docs.peppol.eu/poacc/billing/3.0/syntax/ubl-creditnote/cac-PaymentMeans/cac-PaymentMandate/cac-PayerFinancialAccount/</t>
  </si>
  <si>
    <t>https://docs.peppol.eu/poacc/billing/3.0/syntax/ubl-creditnote/cac-PaymentMeans/cac-PaymentMandate/cac-PayerFinancialAccount/cbc-ID/</t>
  </si>
  <si>
    <t>https://docs.peppol.eu/poacc/billing/3.0/syntax/ubl-creditnote/cac-PaymentTerms/</t>
  </si>
  <si>
    <t>https://docs.peppol.eu/poacc/billing/3.0/syntax/ubl-creditnote/cac-PaymentTerms/cbc-Note/</t>
  </si>
  <si>
    <t>https://docs.peppol.eu/poacc/billing/3.0/syntax/ubl-creditnote/cac-AllowanceCharge/</t>
  </si>
  <si>
    <t>https://docs.peppol.eu/poacc/billing/3.0/syntax/ubl-creditnote/cac-AllowanceCharge/cbc-ChargeIndicator/</t>
  </si>
  <si>
    <t>https://docs.peppol.eu/poacc/billing/3.0/syntax/ubl-creditnote/cac-AllowanceCharge/cbc-AllowanceChargeReasonCode/</t>
  </si>
  <si>
    <t>https://docs.peppol.eu/poacc/billing/3.0/syntax/ubl-creditnote/cac-AllowanceCharge/cbc-AllowanceChargeReason/</t>
  </si>
  <si>
    <t>https://docs.peppol.eu/poacc/billing/3.0/syntax/ubl-creditnote/cac-AllowanceCharge/cbc-MultiplierFactorNumeric/</t>
  </si>
  <si>
    <t>https://docs.peppol.eu/poacc/billing/3.0/syntax/ubl-creditnote/cac-AllowanceCharge/cbc-Amount/</t>
  </si>
  <si>
    <t>https://docs.peppol.eu/poacc/billing/3.0/syntax/ubl-creditnote/cac-AllowanceCharge/cbc-Amount/currencyID/</t>
  </si>
  <si>
    <t>https://docs.peppol.eu/poacc/billing/3.0/syntax/ubl-creditnote/cac-AllowanceCharge/cbc-BaseAmount/</t>
  </si>
  <si>
    <t>https://docs.peppol.eu/poacc/billing/3.0/syntax/ubl-creditnote/cac-AllowanceCharge/cbc-BaseAmount/currencyID/</t>
  </si>
  <si>
    <t>https://docs.peppol.eu/poacc/billing/3.0/syntax/ubl-creditnote/cac-AllowanceCharge/cac-TaxCategory/</t>
  </si>
  <si>
    <t>https://docs.peppol.eu/poacc/billing/3.0/syntax/ubl-creditnote/cac-AllowanceCharge/cac-TaxCategory/cbc-ID/</t>
  </si>
  <si>
    <t>https://docs.peppol.eu/poacc/billing/3.0/syntax/ubl-creditnote/cac-AllowanceCharge/cac-TaxCategory/cbc-Percent/</t>
  </si>
  <si>
    <t>https://docs.peppol.eu/poacc/billing/3.0/syntax/ubl-creditnote/cac-AllowanceCharge/cac-TaxCategory/cac-TaxScheme/</t>
  </si>
  <si>
    <t>https://docs.peppol.eu/poacc/billing/3.0/syntax/ubl-creditnote/cac-AllowanceCharge/cac-TaxCategory/cac-TaxScheme/cbc-ID/</t>
  </si>
  <si>
    <t>https://docs.peppol.eu/poacc/billing/3.0/syntax/ubl-creditnote/cac-TaxTotal/</t>
  </si>
  <si>
    <t>https://docs.peppol.eu/poacc/billing/3.0/syntax/ubl-creditnote/cac-TaxTotal/cbc-TaxAmount/</t>
  </si>
  <si>
    <t>https://docs.peppol.eu/poacc/billing/3.0/syntax/ubl-creditnote/cac-TaxTotal/cbc-TaxAmount/currencyID/</t>
  </si>
  <si>
    <t>https://docs.peppol.eu/poacc/billing/3.0/syntax/ubl-creditnote/cac-TaxTotal/cac-TaxSubtotal/</t>
  </si>
  <si>
    <t>https://docs.peppol.eu/poacc/billing/3.0/syntax/ubl-creditnote/cac-TaxTotal/cac-TaxSubtotal/cbc-TaxableAmount/</t>
  </si>
  <si>
    <t>https://docs.peppol.eu/poacc/billing/3.0/syntax/ubl-creditnote/cac-TaxTotal/cac-TaxSubtotal/cbc-TaxableAmount/currencyID/</t>
  </si>
  <si>
    <t>https://docs.peppol.eu/poacc/billing/3.0/syntax/ubl-creditnote/cac-TaxTotal/cac-TaxSubtotal/cbc-TaxAmount/currencyID/</t>
  </si>
  <si>
    <t>https://docs.peppol.eu/poacc/billing/3.0/syntax/ubl-creditnote/cac-TaxTotal/cac-TaxSubtotal/cac-TaxCategory/</t>
  </si>
  <si>
    <t>https://docs.peppol.eu/poacc/billing/3.0/syntax/ubl-creditnote/cac-TaxTotal/cac-TaxSubtotal/cac-TaxCategory/cbc-ID/</t>
  </si>
  <si>
    <t>https://docs.peppol.eu/poacc/billing/3.0/syntax/ubl-creditnote/cac-TaxTotal/cac-TaxSubtotal/cac-TaxCategory/cbc-Percent/</t>
  </si>
  <si>
    <t>https://docs.peppol.eu/poacc/billing/3.0/syntax/ubl-creditnote/cac-TaxTotal/cac-TaxSubtotal/cac-TaxCategory/cbc-TaxExemptionReasonCode/</t>
  </si>
  <si>
    <t>https://docs.peppol.eu/poacc/billing/3.0/syntax/ubl-creditnote/cac-TaxTotal/cac-TaxSubtotal/cac-TaxCategory/cbc-TaxExemptionReason/</t>
  </si>
  <si>
    <t>https://docs.peppol.eu/poacc/billing/3.0/syntax/ubl-creditnote/cac-TaxTotal/cac-TaxSubtotal/cac-TaxCategory/cac-TaxScheme/</t>
  </si>
  <si>
    <t>https://docs.peppol.eu/poacc/billing/3.0/syntax/ubl-creditnote/cac-TaxTotal/cac-TaxSubtotal/cac-TaxCategory/cac-TaxScheme/cbc-ID/</t>
  </si>
  <si>
    <t>https://docs.peppol.eu/poacc/billing/3.0/syntax/ubl-creditnote/cac-LegalMonetaryTotal/cbc-LineExtensionAmount/currencyID/</t>
  </si>
  <si>
    <t>https://docs.peppol.eu/poacc/billing/3.0/syntax/ubl-creditnote/cac-LegalMonetaryTotal/cbc-TaxExclusiveAmount/currencyID/</t>
  </si>
  <si>
    <t>https://docs.peppol.eu/poacc/billing/3.0/syntax/ubl-creditnote/cac-LegalMonetaryTotal/cbc-TaxInclusiveAmount/currencyID/</t>
  </si>
  <si>
    <t>https://docs.peppol.eu/poacc/billing/3.0/syntax/ubl-creditnote/cac-LegalMonetaryTotal/cbc-AllowanceTotalAmount/currencyID/</t>
  </si>
  <si>
    <t>https://docs.peppol.eu/poacc/billing/3.0/syntax/ubl-creditnote/cac-LegalMonetaryTotal/cbc-ChargeTotalAmount/currencyID/</t>
  </si>
  <si>
    <t>https://docs.peppol.eu/poacc/billing/3.0/syntax/ubl-creditnote/cac-LegalMonetaryTotal/cbc-PrepaidAmount/currencyID/</t>
  </si>
  <si>
    <t>https://docs.peppol.eu/poacc/billing/3.0/syntax/ubl-creditnote/cac-LegalMonetaryTotal/cbc-PayableRoundingAmount/currencyID/</t>
  </si>
  <si>
    <t>https://docs.peppol.eu/poacc/billing/3.0/syntax/ubl-creditnote/cac-LegalMonetaryTotal/cbc-PayableAmount/currencyID/</t>
  </si>
  <si>
    <t>• cac:CreditNoteLine</t>
  </si>
  <si>
    <t>https://docs.peppol.eu/poacc/billing/3.0/syntax/ubl-creditnote/cac-CreditNoteLine/</t>
  </si>
  <si>
    <t>https://docs.peppol.eu/poacc/billing/3.0/syntax/ubl-creditnote/cac-CreditNoteLine/cbc-ID/</t>
  </si>
  <si>
    <t>https://docs.peppol.eu/poacc/billing/3.0/syntax/ubl-creditnote/cac-CreditNoteLine/cbc-Note/</t>
  </si>
  <si>
    <t>• • cbc:CreditedQuantity</t>
  </si>
  <si>
    <t>https://docs.peppol.eu/poacc/billing/3.0/syntax/ubl-creditnote/cac-CreditNoteLine/cbc-CreditedQuantity/</t>
  </si>
  <si>
    <t>https://docs.peppol.eu/poacc/billing/3.0/syntax/ubl-creditnote/cac-CreditNoteLine/cbc-CreditedQuantity/unitCode/</t>
  </si>
  <si>
    <t>https://docs.peppol.eu/poacc/billing/3.0/syntax/ubl-creditnote/cac-CreditNoteLine/cbc-LineExtensionAmount/</t>
  </si>
  <si>
    <t>https://docs.peppol.eu/poacc/billing/3.0/syntax/ubl-creditnote/cac-CreditNoteLine/cbc-LineExtensionAmount/currencyID/</t>
  </si>
  <si>
    <t>https://docs.peppol.eu/poacc/billing/3.0/syntax/ubl-creditnote/cac-CreditNoteLine/cbc-AccountingCost/</t>
  </si>
  <si>
    <t>https://docs.peppol.eu/poacc/billing/3.0/syntax/ubl-creditnote/cac-CreditNoteLine/cac-InvoicePeriod/</t>
  </si>
  <si>
    <t>https://docs.peppol.eu/poacc/billing/3.0/syntax/ubl-creditnote/cac-CreditNoteLine/cac-InvoicePeriod/cbc-StartDate/</t>
  </si>
  <si>
    <t>https://docs.peppol.eu/poacc/billing/3.0/syntax/ubl-creditnote/cac-CreditNoteLine/cac-InvoicePeriod/cbc-EndDate/</t>
  </si>
  <si>
    <t>https://docs.peppol.eu/poacc/billing/3.0/syntax/ubl-creditnote/cac-CreditNoteLine/cac-OrderLineReference/</t>
  </si>
  <si>
    <t>https://docs.peppol.eu/poacc/billing/3.0/syntax/ubl-creditnote/cac-CreditNoteLine/cac-OrderLineReference/cbc-LineID/</t>
  </si>
  <si>
    <t>https://docs.peppol.eu/poacc/billing/3.0/syntax/ubl-creditnote/cac-CreditNoteLine/cac-DocumentReference/</t>
  </si>
  <si>
    <t>https://docs.peppol.eu/poacc/billing/3.0/syntax/ubl-creditnote/cac-CreditNoteLine/cac-DocumentReference/cbc-ID/</t>
  </si>
  <si>
    <t>https://docs.peppol.eu/poacc/billing/3.0/syntax/ubl-creditnote/cac-CreditNoteLine/cac-DocumentReference/cbc-ID/schemeID/</t>
  </si>
  <si>
    <t>https://docs.peppol.eu/poacc/billing/3.0/syntax/ubl-creditnote/cac-CreditNoteLine/cac-DocumentReference/cbc-DocumentTypeCode/</t>
  </si>
  <si>
    <t>https://docs.peppol.eu/poacc/billing/3.0/syntax/ubl-creditnote/cac-CreditNoteLine/cac-AllowanceCharge/</t>
  </si>
  <si>
    <t>https://docs.peppol.eu/poacc/billing/3.0/syntax/ubl-creditnote/cac-CreditNoteLine/cac-AllowanceCharge/cbc-ChargeIndicator/</t>
  </si>
  <si>
    <t>https://docs.peppol.eu/poacc/billing/3.0/syntax/ubl-creditnote/cac-CreditNoteLine/cac-AllowanceCharge/cbc-AllowanceChargeReasonCode/</t>
  </si>
  <si>
    <t>https://docs.peppol.eu/poacc/billing/3.0/syntax/ubl-creditnote/cac-CreditNoteLine/cac-AllowanceCharge/cbc-AllowanceChargeReason/</t>
  </si>
  <si>
    <t>https://docs.peppol.eu/poacc/billing/3.0/syntax/ubl-creditnote/cac-CreditNoteLine/cac-AllowanceCharge/cbc-MultiplierFactorNumeric/</t>
  </si>
  <si>
    <t>https://docs.peppol.eu/poacc/billing/3.0/syntax/ubl-creditnote/cac-CreditNoteLine/cac-AllowanceCharge/cbc-Amount/</t>
  </si>
  <si>
    <t>https://docs.peppol.eu/poacc/billing/3.0/syntax/ubl-creditnote/cac-CreditNoteLine/cac-AllowanceCharge/cbc-Amount/currencyID/</t>
  </si>
  <si>
    <t>https://docs.peppol.eu/poacc/billing/3.0/syntax/ubl-creditnote/cac-CreditNoteLine/cac-AllowanceCharge/cbc-BaseAmount/</t>
  </si>
  <si>
    <t>https://docs.peppol.eu/poacc/billing/3.0/syntax/ubl-creditnote/cac-CreditNoteLine/cac-AllowanceCharge/cbc-BaseAmount/currencyID/</t>
  </si>
  <si>
    <t>https://docs.peppol.eu/poacc/billing/3.0/syntax/ubl-creditnote/cac-CreditNoteLine/cac-Item/</t>
  </si>
  <si>
    <t>https://docs.peppol.eu/poacc/billing/3.0/syntax/ubl-creditnote/cac-CreditNoteLine/cac-Item/cbc-Description/</t>
  </si>
  <si>
    <t>https://docs.peppol.eu/poacc/billing/3.0/syntax/ubl-creditnote/cac-CreditNoteLine/cac-Item/cbc-Name/</t>
  </si>
  <si>
    <t>https://docs.peppol.eu/poacc/billing/3.0/syntax/ubl-creditnote/cac-CreditNoteLine/cac-Item/cac-BuyersItemIdentification/</t>
  </si>
  <si>
    <t>https://docs.peppol.eu/poacc/billing/3.0/syntax/ubl-creditnote/cac-CreditNoteLine/cac-Item/cac-BuyersItemIdentification/cbc-ID/</t>
  </si>
  <si>
    <t>https://docs.peppol.eu/poacc/billing/3.0/syntax/ubl-creditnote/cac-CreditNoteLine/cac-Item/cac-SellersItemIdentification/</t>
  </si>
  <si>
    <t>https://docs.peppol.eu/poacc/billing/3.0/syntax/ubl-creditnote/cac-CreditNoteLine/cac-Item/cac-SellersItemIdentification/cbc-ID/</t>
  </si>
  <si>
    <t>https://docs.peppol.eu/poacc/billing/3.0/syntax/ubl-creditnote/cac-CreditNoteLine/cac-Item/cac-StandardItemIdentification/</t>
  </si>
  <si>
    <t>https://docs.peppol.eu/poacc/billing/3.0/syntax/ubl-creditnote/cac-CreditNoteLine/cac-Item/cac-StandardItemIdentification/cbc-ID/</t>
  </si>
  <si>
    <t>https://docs.peppol.eu/poacc/billing/3.0/syntax/ubl-creditnote/cac-CreditNoteLine/cac-Item/cac-StandardItemIdentification/cbc-ID/schemeID/</t>
  </si>
  <si>
    <t>https://docs.peppol.eu/poacc/billing/3.0/syntax/ubl-creditnote/cac-CreditNoteLine/cac-Item/cac-OriginCountry/</t>
  </si>
  <si>
    <t>https://docs.peppol.eu/poacc/billing/3.0/syntax/ubl-creditnote/cac-CreditNoteLine/cac-Item/cac-OriginCountry/cbc-IdentificationCode/</t>
  </si>
  <si>
    <t>https://docs.peppol.eu/poacc/billing/3.0/syntax/ubl-creditnote/cac-CreditNoteLine/cac-Item/cac-CommodityClassification/</t>
  </si>
  <si>
    <t>https://docs.peppol.eu/poacc/billing/3.0/syntax/ubl-creditnote/cac-CreditNoteLine/cac-Item/cac-CommodityClassification/cbc-ItemClassificationCode/</t>
  </si>
  <si>
    <t>https://docs.peppol.eu/poacc/billing/3.0/syntax/ubl-creditnote/cac-CreditNoteLine/cac-Item/cac-CommodityClassification/cbc-ItemClassificationCode/listID/</t>
  </si>
  <si>
    <t>https://docs.peppol.eu/poacc/billing/3.0/syntax/ubl-creditnote/cac-CreditNoteLine/cac-Item/cac-CommodityClassification/cbc-ItemClassificationCode/listVersionID/</t>
  </si>
  <si>
    <t>https://docs.peppol.eu/poacc/billing/3.0/syntax/ubl-creditnote/cac-CreditNoteLine/cac-Item/cac-ClassifiedTaxCategory/</t>
  </si>
  <si>
    <t>https://docs.peppol.eu/poacc/billing/3.0/syntax/ubl-creditnote/cac-CreditNoteLine/cac-Item/cac-ClassifiedTaxCategory/cbc-ID/</t>
  </si>
  <si>
    <t>https://docs.peppol.eu/poacc/billing/3.0/syntax/ubl-creditnote/cac-CreditNoteLine/cac-Item/cac-ClassifiedTaxCategory/cbc-Percent/</t>
  </si>
  <si>
    <t>https://docs.peppol.eu/poacc/billing/3.0/syntax/ubl-creditnote/cac-CreditNoteLine/cac-Item/cac-ClassifiedTaxCategory/cac-TaxScheme/</t>
  </si>
  <si>
    <t>https://docs.peppol.eu/poacc/billing/3.0/syntax/ubl-creditnote/cac-CreditNoteLine/cac-Item/cac-ClassifiedTaxCategory/cac-TaxScheme/cbc-ID/</t>
  </si>
  <si>
    <t>https://docs.peppol.eu/poacc/billing/3.0/syntax/ubl-creditnote/cac-CreditNoteLine/cac-Item/cac-AdditionalItemProperty/</t>
  </si>
  <si>
    <t>https://docs.peppol.eu/poacc/billing/3.0/syntax/ubl-creditnote/cac-CreditNoteLine/cac-Item/cac-AdditionalItemProperty/cbc-Name/</t>
  </si>
  <si>
    <t>https://docs.peppol.eu/poacc/billing/3.0/syntax/ubl-creditnote/cac-CreditNoteLine/cac-Item/cac-AdditionalItemProperty/cbc-Value/</t>
  </si>
  <si>
    <t>https://docs.peppol.eu/poacc/billing/3.0/syntax/ubl-creditnote/cac-CreditNoteLine/cac-Price/</t>
  </si>
  <si>
    <t>https://docs.peppol.eu/poacc/billing/3.0/syntax/ubl-creditnote/cac-CreditNoteLine/cac-Price/cbc-PriceAmount/</t>
  </si>
  <si>
    <t>https://docs.peppol.eu/poacc/billing/3.0/syntax/ubl-creditnote/cac-CreditNoteLine/cac-Price/cbc-PriceAmount/currencyID/</t>
  </si>
  <si>
    <t>https://docs.peppol.eu/poacc/billing/3.0/syntax/ubl-creditnote/cac-CreditNoteLine/cac-Price/cbc-BaseQuantity/</t>
  </si>
  <si>
    <t>https://docs.peppol.eu/poacc/billing/3.0/syntax/ubl-creditnote/cac-CreditNoteLine/cac-Price/cbc-BaseQuantity/unitCode/</t>
  </si>
  <si>
    <t>https://docs.peppol.eu/poacc/billing/3.0/syntax/ubl-creditnote/cac-CreditNoteLine/cac-Price/cac-AllowanceCharge/</t>
  </si>
  <si>
    <t>https://docs.peppol.eu/poacc/billing/3.0/syntax/ubl-creditnote/cac-CreditNoteLine/cac-Price/cac-AllowanceCharge/cbc-ChargeIndicator/</t>
  </si>
  <si>
    <t>https://docs.peppol.eu/poacc/billing/3.0/syntax/ubl-creditnote/cac-CreditNoteLine/cac-Price/cac-AllowanceCharge/cbc-Amount/</t>
  </si>
  <si>
    <t>https://docs.peppol.eu/poacc/billing/3.0/syntax/ubl-creditnote/cac-CreditNoteLine/cac-Price/cac-AllowanceCharge/cbc-Amount/currencyID/</t>
  </si>
  <si>
    <t>https://docs.peppol.eu/poacc/billing/3.0/syntax/ubl-creditnote/cac-CreditNoteLine/cac-Price/cac-AllowanceCharge/cbc-BaseAmount/</t>
  </si>
  <si>
    <t>https://docs.peppol.eu/poacc/billing/3.0/syntax/ubl-creditnote/cac-CreditNoteLine/cac-Price/cac-AllowanceCharge/cbc-BaseAmount/currencyID/</t>
  </si>
  <si>
    <t>Invoice type code
A code specifying the functional type of the Invoice.
Example value: 381</t>
  </si>
  <si>
    <t>Purchase order reference
An identifier of a referenced purchase order, issued by the Buyer. An invoice must have buyer reference (BT-10) or purchase order reference. In cases where sales order reference is provided, but there's no purchase order reference, then use value "NA" as this element is mandatory in UBL
Example value: 98776</t>
  </si>
  <si>
    <t>Sales order reference
An identifier of a referenced Sales order, issued by the Seller. In cases where sales order reference is provided, but there's no purchase order reference, then set cac:OrderReference/cbc:ID to value "NA" as this element is mandatory in UBL.
Example value: 112233</t>
  </si>
  <si>
    <t>Invoiced object identifier, Supporting document reference or project reference
An identifier for an object on which the invoice is based (with DocumentTypeCode=130), given by the Seller, the identifier for the supporting document or the project reference identifier (DocumentTypeCode=50).
Example value: AB23456</t>
  </si>
  <si>
    <t>Document type code
Code "130" MUST be used to indicate an invoice object reference and code "50" for project reference. Element is not used for other additional documents
Example value: 130</t>
  </si>
  <si>
    <t>External document location
The URL (Uniform Resource Locator) that identifies where the external document is located.
A means of locating the resource, including its primary access mechanism, e.g. http:// or ftp://.
Example value: http://www.example.com/index.html</t>
  </si>
  <si>
    <t>PAYEE
A group of business terms providing information about the Payee, i.e. the role that receives the
payment.
Shall be used when the Payee is different from the Seller.</t>
  </si>
  <si>
    <t>Payment means text
The means, expressed as text, for how a payment is expected to be or has been settled.
Example value: 432948234234234</t>
  </si>
  <si>
    <t>Remittance information
A textual value used to establish a link between the payment and the Invoice, issued by the
Seller. Used for creditor's critical reconciliation information. This information element helps the Seller to assign an incoming payment to the relevant payment process.
Example value: Credit transfer</t>
  </si>
  <si>
    <t>Invoiced quantity
The quantity of items (goods or services) that is charged in the Invoice line.
Example value: 40</t>
  </si>
  <si>
    <t>Invoice line net amount
The total amount of the Invoice line.
The amount is “net” without VAT, i.e. inclusive of line level allowances and charges as well as other relevant taxes.
Must be rounded to maximum 2 decimals.
Example value: 3800</t>
  </si>
  <si>
    <t>Invoice line object identifier
An identifier for an object on which the invoice line is based, given by the Seller.
Example value: 23324234</t>
  </si>
  <si>
    <t>Invoice line object identifier identification scheme identifier
The identification scheme identifier of the Invoice line object identifier.
Example value: AVV</t>
  </si>
  <si>
    <t>BG-83</t>
  </si>
  <si>
    <t>BG-88</t>
  </si>
  <si>
    <t>Remise(s)/supplément(s) de(s) ligne(s) de facturation</t>
  </si>
  <si>
    <t>Émetteur</t>
  </si>
  <si>
    <t>Destinataire</t>
  </si>
  <si>
    <t>Terme métier / betriebswirt-
schaftlicher Begriff / Business Term</t>
  </si>
  <si>
    <t>Description / Beschreibung / Description</t>
  </si>
  <si>
    <t>Note d'utilisation / Hinweis zur Nutzung / Usage Note</t>
  </si>
  <si>
    <t>Facture(s) antérieure(s)</t>
  </si>
  <si>
    <t>Date d'émission</t>
  </si>
  <si>
    <t>Données clés extraites de la note de crédit</t>
  </si>
  <si>
    <t>Précisions sur la note de crédit</t>
  </si>
  <si>
    <t>Référence du contrat lié à la note de crédit:</t>
  </si>
  <si>
    <t>Totaux</t>
  </si>
  <si>
    <t>Somme totale:</t>
  </si>
  <si>
    <t>Montant déjà payé:</t>
  </si>
  <si>
    <t>Ligne(s) de note de crédit</t>
  </si>
  <si>
    <t>Remise(s)/supplément(s) de(s) ligne(s) de note de crédit</t>
  </si>
  <si>
    <t>Une telle utilisation et reproduction partielle du contenu de la norme est explicitement autorisée par le CEN et l'ILNAS, détenteurs des droits d'auteur pour la norme, et les dispositions particulières qui régissent cette norme.</t>
  </si>
  <si>
    <t>https://gd.lu/8mhtn9</t>
  </si>
  <si>
    <t>Norme EN 16931-1:2017+A1:2019 :</t>
  </si>
  <si>
    <t>Standard Peppol BIS 3.0 (syntaxe UBL) :</t>
  </si>
  <si>
    <t>Cette publication reprend des informations contenues dans la norme sur la facturation électronique EN 16931-1:2017+A1:2019 et utilise cette publication à des fins dérivées.</t>
  </si>
  <si>
    <t>Le standard Peppol BIS Billing 3.0 qui utilise le format XML (syntaxe) UBL est conforme à la norme sur la facturation électronique EN 16931-1:2017+A1:2019.</t>
  </si>
  <si>
    <t>L'implémentation technique concrète et détaillée de ces champs dans un fichier XML précis est défini dans des standards de types de fichiers XML comme p. ex. Peppol BIS 3.0 qui utilise la syntaxe UBL.</t>
  </si>
  <si>
    <t>Les factures commerciales et les factures d’avoir sont définies selon les codes de la donnée 1001 du dictionnaire des données UNTDID [6].
D'autres codes de la donnée 1001 du dictionnaire des données UNTDID [6] avec des factures ou factures d’avoir spécifiques peuvent être utilisés le cas échéant.</t>
  </si>
  <si>
    <t>Les codes de la liste de codes de la donnée 4461 du dictionnaire des données UNTDID [6] doivent être utilisés. Il convient de distinguer les paiements SEPA et les paiements non SEPA, ainsi que les paiements par virement ou transfert, les prélèvements automatiques, les paiements par carte et tout autre moyen.</t>
  </si>
  <si>
    <t>Un document joint intégré sous forme d'objet binaire ou envoyé avec la facture.
Le code MIME du document joint.
Nom de fichier du document joint.</t>
  </si>
  <si>
    <t xml:space="preserve">die Währung, in der alle Rechnungsbeträge angegeben werden, ausgenommen ist der Steuergesamtbetrag in der Buchungswährung </t>
  </si>
  <si>
    <t>Die Rechnung ist in nur einer Währung auszustellen, ausgenom-men hiervon ist nach Artikel 230 der Richtlinie 2006/112/EG [2] über Umsatzsteuer der Steuergesamtbetrag in Buchungswährung (BT-111). Die Listen der zugelassenen Währungen werden von der ISO 4217 Maintenance Agency „Codes for the representation of currencies and funds” geführt.</t>
  </si>
  <si>
    <t>Das kann je nach Anwendung eine Abonnementnummer, eine Telefonnummer, ein Zählerstand, ein Fahrzeug, eine Person usw. sein.
Sollte es für den Empfänger nicht eindeutig sein, welches Schema für die Kennung verwendet wird, sollte eine Kennung des Schemas verwendet werden, die entsprechend der Codelisteneinträge aus UNTDID 1153 [6] ausgewählt werden muss.</t>
  </si>
  <si>
    <t>In diesem wird die Compliance oder Conformance der Instanz mit diesem Dokument angegeben. Rechnungen, die compliant sind, geben Folgendes an: urn:cen.eu:en16931:2017. Rechnungen, die compliant mit einer Benutzerspezifikation sind, dürfen diese Benutzerspezifikation an dieser Stelle angeben.  
Es ist kein Identifikationsschema zu verwenden.</t>
  </si>
  <si>
    <t xml:space="preserve">Zu verwenden, falls: 
— eine vorausgegangene Rechnung korrigiert wird; 
— aus einer Schlussrechnung auf vorausgegangene Teilrechnungen Bezug genommen wird; 
— aus einer Schlussrechnung auf vorausgegangene Rechnungen für Vorauszahlungen Bezug genommen wird. </t>
  </si>
  <si>
    <t>Bei vielen Systemen ist die Verkäuferkennung eine Schlüssel-information. Es dürfen mehrere Verkäuferkennungen zugewiesen oder festgelegt werden. Sie dürfen durch Verwendung verschie-dener Identifikationsschemata differenziert werden. Wird kein Schema angegeben, sollte sie dem Käufer und Verkäufer bekannt sein, z. B. eine zuvor ausgetauschte, vom Käufer zugewiesene Kennung des Verkäufers.
Wird die Kennung für das Identifikationsschema verwendet, muss sie aus den Einträgen der von der ISO/IEC 6523 Mainte-nance Agency veröffentlichten Liste ausgewählt werden.</t>
  </si>
  <si>
    <t>Steuernummer des Verkäufers</t>
  </si>
  <si>
    <t>Ist kein Steuerbevollmächtigter angegeben, ist dies das Land, in dem die Umsatzsteuer anfällt. Die Listen der zugelassenen Länder werden von der EN ISO 3166-1 Maintenance Agency „Codes for the representation of names of countries and their subdivisions” geführt.</t>
  </si>
  <si>
    <t>Zeile 1 der Steuerbevollmächtigtenanschrift</t>
  </si>
  <si>
    <t>Zeile 2 der Steuerbevollmächtigtenanschrift</t>
  </si>
  <si>
    <t>Zeile 3 der Steuerbevollmächtigtenanschrift</t>
  </si>
  <si>
    <t>Stadt der Steuerbevollmächtigtenanschrift</t>
  </si>
  <si>
    <t>Region oder Bundesland der Steuerbevollmächtigtenanschrift</t>
  </si>
  <si>
    <t>Ländercode der Steuerbevollmächtigtenanschrift</t>
  </si>
  <si>
    <t>tatsächliches Lieferdatum</t>
  </si>
  <si>
    <t>Wird zur Abstimmung wichtiger Informationen des Zahlungsempfängers verwendet. Diese Informationselement hilft dem Verkäufer, eine eingehende Zahlung dem betreffenden Zahlungsprozess zuzuordnen. Bei der Angabe des Textwertes, bei dem es sich üblicherweise um die Rechnungsnummer der zu zahlenden Rechnung handelt, aber auch eine andere Verkäuferreferenz sein darf, sollte der Käufer diese Referenz in 
seinem Zahlungsauftrag oder bei Durchführung der Zahlung angeben. Bei einem Zahlungsvorgang wird diese Referenz dem Verkäufer als Überweisungsinformation zurückübermittelt. Um eine automatische Verarbeitung von grenzüberschreitenden SEPA-Zahlungen zu ermöglichen, sollten in diesem Feld aus-schließlich lateinische Schriftzeichen und maximal 140 Zeichen verwendet werden. Siehe 1.4 der SEPA Credit Transfer und der SEPA Direct Debit Scheme Implementation Guides [13] und [14] für weitere Angaben zu den zulässigen Schriftzeichen. Gegebenenfalls gelten für SEPA-Zahlungen innerhalb von Landesgrenzen andere Regeln.
Ist die Überweisungsinformation nach ISO 11649:2009 [16] über die strukturierte Referenz des Zahlungsempfängers strukturiert, so muss diese in SEPA-Zahlungsnachrichten dem Feld „Structured Remittance Information Creditor Reference“ zugeordnet werden.
Ist die Überweisungsinformation nach EACT-Norm für automatische Kontenabstimmung [17] strukturiert, so muss diese in SEPA-Zahlungsnachrichten dem Feld „Unstructured Remittance Information“ zugeordnet werden. 
Ist die Überweisungsinformation in SEPA-Zahlungsnachrichten dem Feld „End To End Identification“ oder dem Feld „Structured Remittance Information Creditor Reference“ zuzuordnen, darf der Inhalt, abgesehen von der Einschränkung auf lateinische Schriftzeichen, nicht mit einem ‚/‘ beginnen oder enden und keine ‚//‘ beinhalten. Siehe Literaturhinweis [15].</t>
  </si>
  <si>
    <t>prozentualer Abschlag auf Dokumentenebene</t>
  </si>
  <si>
    <t>Folgende Einträge aus UNTDID 5305 [6] werden verwendet (nähere Angaben in Klammern):
— Normalsatz (Umsatzsteuer fällt nach Normalverfahren an);
— nach dem Nullsatz zu versteuernde Waren (Umsatzsteuer fällt mit einem Prozentsatz von null an);
— steuerbefreit (USt./IGIC/IPSI);
— Umkehrung der Steuerschuldnerschaft (es gelten die Regeln zur Umkehrung der Steuerschuldnerschaft bei USt./IGIC/IPSI);
— Umsatzsteuerbefreit für innergemeinschaftliche Waren-lieferungen (USt./IGIC/IPSI nicht erhoben aufgrund von Regeln zu innergemeinschaftlichen Lieferungen);
— freier Ausfuhrartikel, Steuer nicht erhoben (USt./IGIC/IPSI nicht erhoben aufgrund von Export außerhalb der EU);
— Dienstleistungen außerhalb des Steueranwendungsbereichs (Verkauf unterliegt nicht der USt./IGIC/IPSI)
— allgemeine indirekte Steuer der Kanarischen Inseln (IGIC-Steuer fällt an);
— IPSI (Steuer für Ceuta/Melilla) fällt an.</t>
  </si>
  <si>
    <t>Folgende Einträge aus UNTDID 5305 [6] werden verwendet (nähere Angaben in Klammern):
— Normalsatz (Umsatzsteuer fällt nach Normalverfahren an);
— nach dem Nullsatz zu versteuernde Waren (Umsatzsteuer fällt mit einem Prozentsatz von null an);
— steuerbefreit (USt./IGIC/IPSI);
— Umkehrung der Steuerschuldnerschaft (es gelten die Regeln zur Umkehrung der Steuerschuldnerschaft bei USt./IGIC/IPSI);
— umsatzsteuerbefreit für innergemeinschaftliche Warenlieferungen (USt./IGIC/IPSI nicht erhoben aufgrund von Regeln zu innergemeinschaftlichen Lieferungen);
— freier Ausfuhrartikel, Steuer nicht erhoben (USt./IGIC/IPSI nicht erhoben aufgrund von Export außerhalb der EU);
— Dienstleistungen außerhalb des Steueranwendungsbereichs (Verkauf unterliegt nicht der USt./IGIC/IPSI);
— allgemeine indirekte Steuer der Kanarischen Inseln (IGIC-Steuer fällt an);
— IPSI (Steuer für Ceuta/Melilla) fällt an.</t>
  </si>
  <si>
    <t>prozentualer Abschlag auf Ebene der Rechnungsposition</t>
  </si>
  <si>
    <t>prozentualer Zuschlag auf Ebene der Rech-nungsposition</t>
  </si>
  <si>
    <t>Grundbetrag des Abschlags auf Ebene der Rechnungsposition</t>
  </si>
  <si>
    <t>der Preis eines Artikels ohne Umsatzsteuer nach Abzug des Nachlass auf den Artikelpreis</t>
  </si>
  <si>
    <t>Der Nettopreis muss gleich dem Bruttopreis abzüglich des Nachlass auf den Artikelpreis sein.</t>
  </si>
  <si>
    <t>der Einheitspreis ohne Umsatzsteuer vor Abzug des Nachlass auf den Artikelpreis</t>
  </si>
  <si>
    <t>Folgende Einträge aus UNTDID 5305 [6] werden verwendet (nähere Angaben in Klammern):
— Normalsatz (Umsatzsteuer fällt nach Normalverfahren an);
— nach dem Nullsatz zu versteuernde Waren (Umsatzsteuer fällt mit einem Prozentsatz von null an);
— steuerbefreit (USt./IGIC/IPSI);
— Umkehrung der Steuerschuldnerschaft (es gelten die Regeln zur Umkehrung der Steuerschuldnerschaft bei USt./IGIC/IPSI);
— umsatzsteuerbefreit für innergemeinschaftliche Waren-lieferungen (USt./IGIC/IPSI nicht erhoben aufgrund von Regeln zu innergemeinschaftlichen Lieferungen);
— freier Ausfuhrartikel, Steuer nicht erhoben (USt./IGIC/ IPSI nicht erhoben aufgrund von Export außerhalb der EU);
— Dienstleistungen außerhalb des Steueranwendungsbereichs (Verkauf unterliegt nicht der USt./IGIC/IPSI)
— allgemeine indirekte Steuer der Kanarischen Inseln (IGIC-Steuer fällt an);
— IPSI (Steuer für Ceuta/Melilla) fällt an.</t>
  </si>
  <si>
    <t>FR</t>
  </si>
  <si>
    <t>DE</t>
  </si>
  <si>
    <t>EN</t>
  </si>
  <si>
    <t>Norm EN 16931-1:2017+A1:2019 :</t>
  </si>
  <si>
    <t>Standard EN 16931-1:2017+A1:2019 :</t>
  </si>
  <si>
    <t xml:space="preserve">L'accès à l'entièreté de la norme est gracieusement offert par la Commission européenne. </t>
  </si>
  <si>
    <t>It can be downloaded in its entirety free of charge, for example, from the ILNAS website at the following address:</t>
  </si>
  <si>
    <t>The Peppol BIS Billing 3.0 standard, which uses the UBL XML format (syntax), complies with the electronic invoicing standard EN 16931-1:2017+A1:2019.</t>
  </si>
  <si>
    <t>Nachfolgend finden Sie alle Details zu Peppol BIS Billing 3.0 mit UBL-Syntax:</t>
  </si>
  <si>
    <t>Diese Veröffentlichung übernimmt Informationen der Norm für die elektronische Rechnungsstellung EN 16931-1:2017+A1:2019 und verwendet diese Veröffentlichung für abgeleitete Benutzungen.</t>
  </si>
  <si>
    <t>This publication extracts information from the electronic invoicing standard EN 16931-1:2017+A1:2019 and uses this publication for derivative purposes.</t>
  </si>
  <si>
    <t>Such use and partial reproduction of the content of the standard is explicitly authorised by CEN and ILNAS, the copyright holders of the standard, and the special rules governing this standard.</t>
  </si>
  <si>
    <t>Der Zugang auf den Standard in seiner Gänze wird freundlichst von der Europäischen Kommission gesponsert.</t>
  </si>
  <si>
    <t>Access to the full standard is kindly sponsored by the European Commission.</t>
  </si>
  <si>
    <t>Diese kann kostenlos und vollständig, z.B. auf der ILNAS-Website unter der folgenden Adresse, heruntergeladen werden:</t>
  </si>
  <si>
    <t>Elle peut être téléchargée dans son entièreté gratuitement, p. ex. sur le site de l'ILNAS à l'adresse suivante :</t>
  </si>
  <si>
    <t>Peppol BIS 3.0 standard (UBL syntax):</t>
  </si>
  <si>
    <t>Standard Peppol BIS 3.0 (UBL-Syntax):</t>
  </si>
  <si>
    <t>Der Peppol BIS Billing 3.0-Standard, der das UBL XML-Format (Syntax) verwendet, ist konform zur Norm für die elektronische Rechnungsstellung EN 16931-1:2017+A1:2019.</t>
  </si>
  <si>
    <t>However, the standard defines the fields of an electronic invoice mainly only from a semantic point of view.</t>
  </si>
  <si>
    <t>Cependant la norme définit les champs d'une facture électronique principalement seulement d'un point de vue sémantique.</t>
  </si>
  <si>
    <t>Allerdings definiert die Norm die Felder einer elektronischen Rechnung hautpsächlich nur aus semantischer Sicht.</t>
  </si>
  <si>
    <t>Die konkrete und detaillierte technische Umsetzung dieser Felder in einer bestimmten XML-Datei wird in Standards für XML-Dateitypen definiert, wie z. B. Peppol BIS 3.0, das die UBL-Syntax verwendet.</t>
  </si>
  <si>
    <t>The concrete and detailed technical implementation of these fields in a specific XML file is defined in standards for XML file types such as Peppol BIS 3.0 based on the UBL syntax.</t>
  </si>
  <si>
    <t>Ci-dessous vous trouver tous les détails sur Peppol BIS Billing 3.0 basé sur la syntaxe UBL :</t>
  </si>
  <si>
    <t>Below you can find all the details about Peppol BIS Billing 3.0 based on the UBL syntax:</t>
  </si>
  <si>
    <t>Eine derartige Verwendung und teilweise Wiedergabe von Inhalten der Norm wird von CEN und ILNAS, den Urheberrechtsinhabern der Norm, sowie durch die für diese Norm geltenden besonderen Bestimmungen ausdrücklich gestattet.</t>
  </si>
  <si>
    <t>Langue d'affichage / Anzeigesprache / Display language :</t>
  </si>
  <si>
    <t>CII Source Xpath</t>
  </si>
  <si>
    <t>BIS3 target Xpath</t>
  </si>
  <si>
    <t>/rsm:CrossIndustryInvoice</t>
  </si>
  <si>
    <t>/CreditNote</t>
  </si>
  <si>
    <t>/CustomizationID</t>
  </si>
  <si>
    <t>/ProfileID</t>
  </si>
  <si>
    <t>/rsm:ExchangedDocument/ram:ID</t>
  </si>
  <si>
    <t>/cbc:ID</t>
  </si>
  <si>
    <t>/rsm:ExchangedDocument/ram:IssueDateTime/udt:
DateTimeString</t>
  </si>
  <si>
    <t>/cbc:IssueDate</t>
  </si>
  <si>
    <t>/rsm:ExchangedDocument/ram:TypeCode</t>
  </si>
  <si>
    <t>/cbc:CreditTypeCode</t>
  </si>
  <si>
    <t>/rsm:ExchangedDocument/ram:IncludedNote/ram:C
ontent</t>
  </si>
  <si>
    <t>/cbc:Note</t>
  </si>
  <si>
    <t>/rsm:SupplyChainTradeTransaction/ram:Applicable
HeaderTradeSettlement/ram:ApplicableTradeTax/ram:TaxPointDate/udt:DateS
tring</t>
  </si>
  <si>
    <t>/cbc:TaxPointDate</t>
  </si>
  <si>
    <t>/rsm:SupplyChainTradeTransaction/ram:Applicable
HeaderTradeSettlement/ram:InvoiceCurrencyCode</t>
  </si>
  <si>
    <t>/cbc:DocumentCurrencyCode</t>
  </si>
  <si>
    <t>/rsm:SupplyChainTradeTransaction/ram:Applicable
HeaderTradeSettlement/ram:TaxCurrencyCode</t>
  </si>
  <si>
    <t xml:space="preserve">/cbc:TaxCurrencyCode </t>
  </si>
  <si>
    <t>/rsm:SupplyChainTradeTransaction/ram:Applicable
HeaderTradeSettlement/ram:ReceivableSpecifiedTradeAccountingAccount/ram
:ID</t>
  </si>
  <si>
    <t>/cbc:AccountingCost</t>
  </si>
  <si>
    <t>/rsm:SupplyChainTradeTransaction/ram:Applicable
HeaderTradeAgreement/ram:BuyerReference</t>
  </si>
  <si>
    <t>/cbc:BuyerReference</t>
  </si>
  <si>
    <t>/rsm:SupplyChainTradeTransaction/ram:Applicable
HeaderTradeSettlement/ram:BillingSpecifiedPeriod</t>
  </si>
  <si>
    <t>/cac:InvoicePeriod</t>
  </si>
  <si>
    <t>/rsm:SupplyChainTradeTransaction/ram:Applicable
HeaderTradeSettlement/ram:BillingSpecifiedPeriod/ram:StartDateTime/udt:Da
teTimeString</t>
  </si>
  <si>
    <t>/cac:InvoicePeriod/cbc:StartDate</t>
  </si>
  <si>
    <t>/rsm:SupplyChainTradeTransaction/ram:Applicable
HeaderTradeSettlement/ram:BillingSpecifiedPeriod/ram:EndDateTime/udt:Dat
eTimeString</t>
  </si>
  <si>
    <t>/cac:InvoicePeriod/cbc:EndDate</t>
  </si>
  <si>
    <t>/rsm:SupplyChainTradeTransaction/ram:Applicable
HeaderTradeAgreement/ram:BuyerOrderReferencedDocument</t>
  </si>
  <si>
    <t>/cac:OrderReference</t>
  </si>
  <si>
    <t>/rsm:SupplyChainTradeTransaction/ram:Applicable
HeaderTradeAgreement/ram:BuyerOrderReferencedDocument/ram:IssuerAssi
gnedID</t>
  </si>
  <si>
    <t>/cac:OrderReference/cbc:ID</t>
  </si>
  <si>
    <t>/rsm:SupplyChainTradeTransaction/ram:Applicable
HeaderTradeAgreement/ram:SellerOrderReferencedDocument/ram:IssuerAssig
nedID</t>
  </si>
  <si>
    <t>/cac:OrderReference/cbc:SalesOrde
rID</t>
  </si>
  <si>
    <t>/rsm:SupplyChainTradeTransaction/ram:Applicable
HeaderTradeSettlement/ram:InvoiceReferencedDocument</t>
  </si>
  <si>
    <t>/cac:BillingReference</t>
  </si>
  <si>
    <t>/cac:BillingReference/cac:InvoiceDo
cumentReference</t>
  </si>
  <si>
    <t>/rsm:SupplyChainTradeTransaction/ram:Applicable
HeaderTradeSettlement/ram:InvoiceReferencedDocument/ram:IssuerAssignedI
D</t>
  </si>
  <si>
    <t>/cac:BillingReference/cac:InvoiceDo
cumentReference/cbc:ID</t>
  </si>
  <si>
    <t>/rsm:SupplyChainTradeTransaction/ram:Applicable
HeaderTradeSettlement/ram:InvoiceReferencedDocument/ram:FormattedIssue
DateTime/qdt:DateTimeString</t>
  </si>
  <si>
    <t>/cac:BillingReference/cac:InvoiceDo
cumentReference/cbc:IssueDate</t>
  </si>
  <si>
    <t>/rsm:SupplyChainTradeTransaction/ram:Applicable
HeaderTradeDelivery/ram:DespatchAdviceReferencedDocument</t>
  </si>
  <si>
    <t>/cac:DespatchDocumentReference</t>
  </si>
  <si>
    <t>/rsm:SupplyChainTradeTransaction/ram:Applicable
HeaderTradeAgreement/ram:AdditionalReferencedDocument/ram:IssuerAssign
edID</t>
  </si>
  <si>
    <t xml:space="preserve"> /rsm:SupplyChainTradeTransaction/ram:Applicable
HeaderTradeDelivery/ram:ReceivingAdviceReferencedDocument/ram:IssuerAs
signedID</t>
  </si>
  <si>
    <t>/cac:ReceiptDocumentReference</t>
  </si>
  <si>
    <t>/cac:ReceiptDocumentReference/cb
c:ID</t>
  </si>
  <si>
    <t>/cac:OriginatorDocumentReference</t>
  </si>
  <si>
    <t>/cac:OriginatorDocumentReference/cbc:ID</t>
  </si>
  <si>
    <t>/rsm:SupplyChainTradeTransaction/ram:Applicable
HeaderTradeAgreement/ram:ContractReferencedDocument/ram:IssuerAssigne
dID</t>
  </si>
  <si>
    <t>/cac:ContractDocumentReference</t>
  </si>
  <si>
    <t>/cac:ContractDocumentReference/c
bc:ID</t>
  </si>
  <si>
    <t>/rsm:SupplyChainTradeTransaction/ram:Applicable
HeaderTradeAgreement/ram:AdditionalReferencedDocument</t>
  </si>
  <si>
    <t>/cac:AdditionalDocumentReference</t>
  </si>
  <si>
    <t>/cac:AdditionalDocumentReference
/cbc:ID</t>
  </si>
  <si>
    <t>/rsm:SupplyChainTradeTransaction/ram:Applicable
HeaderTradeAgreement/ram:AdditionalReferencedDocument/ram:ReferenceTy
peCode</t>
  </si>
  <si>
    <t>/cac:AdditionalDocumentReference
/cbc:ID/@schemeID</t>
  </si>
  <si>
    <t>/rsm:SupplyChainTradeTransaction/ram:Applicable
HeaderTradeAgreement/ram:AdditionalReferencedDocument/ram:Name</t>
  </si>
  <si>
    <t>/cac:AdditionalDocumentReference
/cbc:DocumentDescription</t>
  </si>
  <si>
    <t>/cac:AdditionalDocumentReference/cac:Attachment</t>
  </si>
  <si>
    <t>/rsm:SupplyChainTradeTransaction/ram:Applicable
HeaderTradeAgreement/ram:AdditionalReferencedDocument/ram:Attachment
BinaryObject</t>
  </si>
  <si>
    <t>/cac:AdditionalDocumentReference
/cac:Attachment/cbc:EmbeddedDocumentBi
naryObject</t>
  </si>
  <si>
    <t>/rsm:SupplyChainTradeTransaction/ram:Applicable
HeaderTradeAgreement/ram:AdditionalReferencedDocument/ram:Attachment
BinaryObject/@mimeCode</t>
  </si>
  <si>
    <t>/cac:AdditionalDocumentReference
/cac:Attachment/cbc:EmbeddedDocumentBi
naryObject/@mimeCode</t>
  </si>
  <si>
    <t>/rsm:SupplyChainTradeTransaction/ram:Applicable
HeaderTradeAgreement/ram:AdditionalReferencedDocument/ram:Attachment
BinaryObject/@filename</t>
  </si>
  <si>
    <t>/cac:AdditionalDocumentReference
/cac:Attachment/cbc:EmbeddedDocumentBi
naryObject/@filename</t>
  </si>
  <si>
    <t>/rsm:SupplyChainTradeTransaction/ram:Applicable
HeaderTradeAgreement/ram:AdditionalReferencedDocument/ram:URIID</t>
  </si>
  <si>
    <t>/cac:AdditionalDocumentReference
/cac:Attachment/cac:ExternalReference/cbc:
URI</t>
  </si>
  <si>
    <t>/rsm:SupplyChainTradeTransaction/ram:Applicable
HeaderTradeAgreement/ram:SellerTradeParty</t>
  </si>
  <si>
    <t>/cac:AccountingSupplierParty</t>
  </si>
  <si>
    <t>/rsm:SupplyChainTradeTransaction/ram:Applicable
HeaderTradeAgreement/ram:SellerTradeParty/ram:GlobalID</t>
  </si>
  <si>
    <t>/cac:AccountingSupplierParty/cac:P
arty/cbc:EndpointID</t>
  </si>
  <si>
    <t>/rsm:SupplyChainTradeTransaction/ram:Applicable
HeaderTradeAgreement/ram:SellerTradeParty/ram:GlobalID/@schemeID</t>
  </si>
  <si>
    <t>/cac:AccountingSupplierParty/cac:P
arty/cbc:EndpointID/@schemeID</t>
  </si>
  <si>
    <t>/rsm:SupplyChainTradeTransaction/ram:Applicable
HeaderTradeAgreement/ram:SellerTradeParty/</t>
  </si>
  <si>
    <t>/cac:AccountingSupplierParty/cac:P
arty/cac:PartyIdentification</t>
  </si>
  <si>
    <t>/rsm:SupplyChainTradeTransaction/ram:Applicable
HeaderTradeAgreement/ram:SellerTradeParty/ram:ID</t>
  </si>
  <si>
    <t>/cac:AccountingSupplierParty/cac:P
arty/cac:PartyIdentification/cbc:ID</t>
  </si>
  <si>
    <t>rsm:SupplyChainTradeTransaction/ram:Applicable
HeaderTradeAgreement/ram:SellerTradeParty/ram:GlobalID/@schemeID</t>
  </si>
  <si>
    <t>cac:AccountingSupplierParty/cac:P
arty/cac:PartyIdentification/cbc:ID/@schem
eID</t>
  </si>
  <si>
    <t>/rsm:SupplyChainTradeTransaction/ram:Applicable
HeaderTradeAgreement/ram:SellerTradeParty/ram:Name</t>
  </si>
  <si>
    <t>/cac:AccountingSupplierParty/cac:P
arty/cac:PartyName</t>
  </si>
  <si>
    <t>/cac:AccountingSupplierParty/cac:P
arty/cac:PartyName/cbc:Name</t>
  </si>
  <si>
    <t>/rsm:SupplyChainTradeTransaction/ram:Applicable
HeaderTradeAgreement/ram:SellerTradeParty/ram:PostalTradeAddress</t>
  </si>
  <si>
    <t>/cac:AccountingSupplierParty/cac:P
arty/cac:PostalAddress</t>
  </si>
  <si>
    <t>/rsm:SupplyChainTradeTransaction/ram:Applicable
HeaderTradeAgreement/ram:SellerTradeParty/ram:PostalTradeAddress/ram:L
ineOne</t>
  </si>
  <si>
    <t>/cac:AccountingSupplierParty/cac:P
arty/cac:PostalAddress/cbc:StreetName</t>
  </si>
  <si>
    <t>/rsm:SupplyChainTradeTransaction/ram:Applicable
HeaderTradeAgreement/ram:SellerTradeParty/ram:PostalTradeAddress/ram:L
ineTwo</t>
  </si>
  <si>
    <t>/cac:AccountingSupplierParty/cac:P
arty/cac:PostalAddress/cbc:AdditionalStreet
Name</t>
  </si>
  <si>
    <t>/rsm:SupplyChainTradeTransaction/ram:Applicable
HeaderTradeAgreement/ram:SellerTradeParty/ram:PostalTradeAddress/ram:L
ineThree</t>
  </si>
  <si>
    <t>/cac:AccountingSupplierParty/cac:P
arty/cac:PostalAddress/cac:AddressLine/cb
c:Line</t>
  </si>
  <si>
    <t>/rsm:SupplyChainTradeTransaction/ram:Applicable
HeaderTradeAgreement/ram:SellerTradeParty/ram:PostalTradeAddress/ram:C
ityName</t>
  </si>
  <si>
    <t>/cac:AccountingSupplierParty/cac:P
arty/cac:PostalAddress/cbc:CityName</t>
  </si>
  <si>
    <t>/rsm:SupplyChainTradeTransaction/ram:Applicable
HeaderTradeAgreement/ram:SellerTradeParty/ram:PostalTradeAddress/ram:P
ostcodeCode</t>
  </si>
  <si>
    <t>/cac:AccountingSupplierParty/cac:P
arty/cac:PostalAddress/cbc:PostalZone</t>
  </si>
  <si>
    <t>/rsm:SupplyChainTradeTransaction/ram:Applicable
HeaderTradeAgreement/ram:SellerTradeParty/ram:PostalTradeAddress/ram:C
ountrySubDivisionName</t>
  </si>
  <si>
    <t>/cac:AccountingSupplierParty/cac:P
arty/cac:PostalAddress/cbc:CountrySubentit
y</t>
  </si>
  <si>
    <t>/rsm:SupplyChainTradeTransaction/ram:Applicable
HeaderTradeAgreement/ram:SellerTradeParty/ram:PostalTradeAddress/ram:C
ountryID</t>
  </si>
  <si>
    <t>/cac:AccountingSupplierParty/cac:P
arty/cac:PostalAddress/cac:Country/cbc:Ide
ntificationCode</t>
  </si>
  <si>
    <t>/rsm:SupplyChainTradeTransaction/ram:Applicable
HeaderTradeAgreement/ram:SellerTradeParty/ram:SpecifiedTaxRegistration</t>
  </si>
  <si>
    <t>/cac:AccountingSupplierParty/cac:P
arty/cac:PartyTaxScheme</t>
  </si>
  <si>
    <t>/rsm:SupplyChainTradeTransaction/ram:Applicable
HeaderTradeAgreement/ram:SellerTradeParty/ram:SpecifiedTaxRegistration/r
am:ID</t>
  </si>
  <si>
    <t>/cac:AccountingSupplierParty/cac:P
arty/cac:PartyTaxScheme/cbc:CompanyID</t>
  </si>
  <si>
    <t>/cac:AccountingSupplierParty/cac:Party/cac:PartyTaxSche
me/cac:TaxScheme</t>
  </si>
  <si>
    <t>/cac:AccountingSupplierParty/cac:Party/cac:PartyTaxSche
me/cac:TaxScheme/cbc:ID</t>
  </si>
  <si>
    <t>/cac:AccountingSupplierParty/cac:P
arty/cac:PartyLegalEntity</t>
  </si>
  <si>
    <t>/rsm:SupplyChainTradeTransaction/ram:Applicable
HeaderTradeAgreement/ram:SellerTradeParty/ram:SpecifiedLegalOrganization
/ram:TradingBusinessName</t>
  </si>
  <si>
    <t>/cac:AccountingSupplierParty/cac:P
arty/cac:PartyLegalEntity/cbc:RegistrationName</t>
  </si>
  <si>
    <t>/rsm:SupplyChainTradeTransaction/ram:Applicable
HeaderTradeAgreement/ram:SellerTradeParty/ram:SpecifiedLegalOrganization
/ram:ID</t>
  </si>
  <si>
    <t>/cac:AccountingSupplierParty/cac:P
arty/cac:PartyLegalEntity/cbc:CompanyID</t>
  </si>
  <si>
    <t>/rsm:SupplyChainTradeTransaction/ram:Applicable
HeaderTradeAgreement/ram:SellerTradeParty/ram:SpecifiedLegalOrganization
/ram:ID/@schemeID</t>
  </si>
  <si>
    <t>/cac:AccountingSupplierParty/cac:P
arty/cac:PartyLegalEntity/cbc:CompanyID/
@schemeID</t>
  </si>
  <si>
    <t>/rsm:SupplyChainTradeTransaction/ram:Applicable
HeaderTradeAgreement/ram:SellerTradeParty/ram:Description</t>
  </si>
  <si>
    <t>/cac:AccountingSupplierParty/cac:P
arty/cac:PartyLegalEntity/cbc:CompanyLega
lForm</t>
  </si>
  <si>
    <t>/rsm:SupplyChainTradeTransaction/ram:Applicable
HeaderTradeAgreement/ram:SellerTradeParty/ram:DefinedTradeContact</t>
  </si>
  <si>
    <t>/cac:AccountingSupplierParty/cac:P
arty/cac:Contact</t>
  </si>
  <si>
    <t>/rsm:SupplyChainTradeTransaction/ram:Applicable
HeaderTradeAgreement/ram:SellerTradeParty/ram:DefinedTradeContact/ram:
PersonName</t>
  </si>
  <si>
    <t>/cac:AccountingSupplierParty/cac:P
arty/cac:Contact/cbc:Name</t>
  </si>
  <si>
    <t>/rsm:SupplyChainTradeTransaction/ram:Applicable
HeaderTradeAgreement/ram:SellerTradeParty/ram:DefinedTradeContact/ram:
TelephoneUniversalCommunication/ram:CompleteNumber</t>
  </si>
  <si>
    <t>/cac:AccountingSupplierParty/cac:P
arty/cac:Contact/cbc:Telephone</t>
  </si>
  <si>
    <t>/rsm:SupplyChainTradeTransaction/ram:Applicable
HeaderTradeAgreement/ram:SellerTradeParty/ram:DefinedTradeContact/ram:
EmailURIUniversalCommunication/ram:URIID</t>
  </si>
  <si>
    <t>/cac:AccountingSupplierParty/cac:P
arty/cac:Contact/cbc:ElectronicMail</t>
  </si>
  <si>
    <t>/rsm:SupplyChainTradeTransaction/ram:Applicable
HeaderTradeAgreement/ram:BuyerTradeParty</t>
  </si>
  <si>
    <t>/cac:AccountingCustomerParty</t>
  </si>
  <si>
    <t>/rsm:SupplyChainTradeTransaction/ram:Applicable
HeaderTradeAgreement/ram:BuyerTradeParty/ram:URIUniversalCommunicatio
n/ram:URIID</t>
  </si>
  <si>
    <t>/cac:AccountingCustomerParty/cac:P
arty/cbc:EndpointID</t>
  </si>
  <si>
    <t>/rsm:SupplyChainTradeTransaction/ram:Applicable
HeaderTradeAgreement/ram:BuyerTradeParty/ram:URIUniversalCommunicatio
n/ram:URIID/@schemeID</t>
  </si>
  <si>
    <t>/cac:AccountingCustomerParty/cac:P
arty/cbc:EndpointID/@schemeID</t>
  </si>
  <si>
    <t>/rsm:SupplyChainTradeTransaction/ram:Applicable
HeaderTradeAgreement/ram:BuyerTradeParty/</t>
  </si>
  <si>
    <t>/cac:AccountingCustomerParty/cac:P
arty/cac:PartyIdentification</t>
  </si>
  <si>
    <t>/rsm:SupplyChainTradeTransaction/ram:Applicable
HeaderTradeAgreement/ram:BuyerTradeParty/ram:ID</t>
  </si>
  <si>
    <t>/cac:AccountingCustomerParty/cac:P
arty/cac:PartyIdentification/cbc:ID</t>
  </si>
  <si>
    <t>rsm:SupplyChainTradeTransaction/ram:Applicable
HeaderTradeAgreement/ram:BuyerTradeParty/ram:GlobalID/@schemeID</t>
  </si>
  <si>
    <t>cac:AccountingCustomerParty/cac:P
arty/cac:PartyIdentification/cbc:ID/@schem
eID</t>
  </si>
  <si>
    <t>/rsm:SupplyChainTradeTransaction/ram:Applicable
HeaderTradeAgreement/ram:BuyerTradeParty/ram:Name</t>
  </si>
  <si>
    <t>/cac:AccountingCustomerParty/cac:P
arty/cac:PartyName</t>
  </si>
  <si>
    <t>/cac:AccountingCustomerParty/cac:P
arty/cac:PartyName/cbc:Name</t>
  </si>
  <si>
    <t>/rsm:SupplyChainTradeTransaction/ram:Applicable
HeaderTradeAgreement/ram:BuyerTradeParty/ram:PostalTradeAddress</t>
  </si>
  <si>
    <t>/cac:AccountingCustomerParty/cac:P
arty/cac:PostalAddress</t>
  </si>
  <si>
    <t>/rsm:SupplyChainTradeTransaction/ram:Applicable
HeaderTradeAgreement/ram:BuyerTradeParty/ram:PostalTradeAddress/ram:L
ineOne</t>
  </si>
  <si>
    <t>/cac:AccountingCustomerParty/cac:P
arty/cac:PostalAddress/cbc:StreetName</t>
  </si>
  <si>
    <t>/rsm:SupplyChainTradeTransaction/ram:Applicable
HeaderTradeAgreement/ram:BuyerTradeParty/ram:PostalTradeAddress/ram:L
ineTwo</t>
  </si>
  <si>
    <t>/cac:AccountingCustomerParty/cac:P
arty/cac:PostalAddress/cbc:AdditionalStreet
Name</t>
  </si>
  <si>
    <t>/rsm:SupplyChainTradeTransaction/ram:Applicable
HeaderTradeAgreement/ram:BuyerTradeParty/ram:PostalTradeAddress/ram:L
ineThree</t>
  </si>
  <si>
    <t>/cac:AccountingCustomerParty/cac:P
arty/cac:PostalAddress/cac:AddressLine/cb
c:Line</t>
  </si>
  <si>
    <t>/rsm:SupplyChainTradeTransaction/ram:Applicable
HeaderTradeAgreement/ram:BuyerTradeParty/ram:PostalTradeAddress/ram:C
ityName</t>
  </si>
  <si>
    <t>/cac:AccountingCustomerParty/cac:P
arty/cac:PostalAddress/cbc:CityName</t>
  </si>
  <si>
    <t>/rsm:SupplyChainTradeTransaction/ram:Applicable
HeaderTradeAgreement/ram:BuyerTradeParty/ram:PostalTradeAddress/ram:P
ostcodeCode</t>
  </si>
  <si>
    <t>/cac:AccountingCustomerParty/cac:P
arty/cac:PostalAddress/cbc:PostalZone</t>
  </si>
  <si>
    <t>/rsm:SupplyChainTradeTransaction/ram:Applicable
HeaderTradeAgreement/ram:BuyerTradeParty/ram:PostalTradeAddress/ram:C
ountrySubDivisionName</t>
  </si>
  <si>
    <t>/cac:AccountingCustomerParty/cac:P
arty/cac:PostalAddress/cbc:CountrySubentit
y</t>
  </si>
  <si>
    <t>/rsm:SupplyChainTradeTransaction/ram:Applicable
HeaderTradeAgreement/ram:BuyerTradeParty/ram:PostalTradeAddress/ram:C
ountryID</t>
  </si>
  <si>
    <t>/cac:AccountingCustomerParty/cac:P
arty/cac:PostalAddress/cac:Country/cbc:Ide
ntificationCode</t>
  </si>
  <si>
    <t>/rsm:SupplyChainTradeTransaction/ram:Applicable
HeaderTradeAgreement/ram:BuyerTradeParty/ram:SpecifiedTaxRegistration</t>
  </si>
  <si>
    <t>/cac:AccountingCustomerParty/cac:P
arty/cac:PartyTaxScheme</t>
  </si>
  <si>
    <t>/cac:AccountingCustomerParty/cac:P
arty/cac:PartyTaxScheme/cbc:CompanyID</t>
  </si>
  <si>
    <t>/cac:AccountingCustomerParty/cac:Party/cac:PartyTaxSche
me/cac:TaxScheme</t>
  </si>
  <si>
    <t>/cac:AccountingCustomerParty/cac:Party/cac:PartyTaxSche
me/cac:TaxScheme/cbc:ID</t>
  </si>
  <si>
    <t>/cac:AccountingCustomerParty/cac:P
arty/cac:PartyLegalEntity</t>
  </si>
  <si>
    <t>/rsm:SupplyChainTradeTransaction/ram:Applicable
HeaderTradeAgreement/ram:BuyerTradeParty/ram:SpecifiedLegalOrganization
/ram:TradingBusinessName</t>
  </si>
  <si>
    <t>/rsm:SupplyChainTradeTransaction/ram:Applicable
HeaderTradeAgreement/ram:BuyerTradeParty/ram:SpecifiedLegalOrganization
/ram:ID</t>
  </si>
  <si>
    <t>/cac:AccountingCustomerParty/cac:P
arty/cac:PartyLegalEntity/cbc:CompanyID</t>
  </si>
  <si>
    <t>/rsm:SupplyChainTradeTransaction/ram:Applicable
HeaderTradeAgreement/ram:BuyerTradeParty/ram:SpecifiedLegalOrganization
/ram:ID/@schemeID</t>
  </si>
  <si>
    <t>/cac:AccountingCustomerParty/cac:P
arty/cac:PartyLegalEntity/cbc:CompanyID/
@schemeID</t>
  </si>
  <si>
    <t>/rsm:SupplyChainTradeTransaction/ram:Applicable
HeaderTradeAgreement/ramBuyerTradeParty/ram:Description</t>
  </si>
  <si>
    <t>/cac:AccountingCustomerParty/cac:P
arty/cac:PartyLegalEntity/cbc:CompanyLega
lForm</t>
  </si>
  <si>
    <t>/rsm:SupplyChainTradeTransaction/ram:Applicable
HeaderTradeAgreement/ram:BuyerTradeParty/ram:DefinedTradeContact</t>
  </si>
  <si>
    <t>/cacAccountingCustomerParty/cac:P
arty/cac:Contact</t>
  </si>
  <si>
    <t>/rsm:SupplyChainTradeTransaction/ram:Applicable
HeaderTradeAgreement/ram:BuyerTradeParty/ram:DefinedTradeContact/ram:
PersonName</t>
  </si>
  <si>
    <t>/cac:AccountingCustomerParty/cac:P
arty/cac:Contact/cbc:Name</t>
  </si>
  <si>
    <t>/rsm:SupplyChainTradeTransaction/ram:Applicable
HeaderTradeAgreement/ram:BuyerTradeParty/ram:DefinedTradeContact/ram:
TelephoneUniversalCommunication/ram:CompleteNumber</t>
  </si>
  <si>
    <t>/cac:AccountingCustomerParty/cac:P
arty/cac:Contact/cbc:Telephone</t>
  </si>
  <si>
    <t>/rsm:SupplyChainTradeTransaction/ram:Applicable
HeaderTradeAgreement/ram:BuyerTradeParty/ram:DefinedTradeContact/ram:
EmailURIUniversalCommunication/ram:URIID</t>
  </si>
  <si>
    <t>/cac:AccountingCustomerPartyy/cac:P
arty/cac:Contact/cbc:ElectronicMail</t>
  </si>
  <si>
    <t>/rsm:SupplyChainTradeTransaction/ram:Applicable
HeaderTradeAgreement/ram:PayeeTradeParty</t>
  </si>
  <si>
    <t>/cac:PayeeParty</t>
  </si>
  <si>
    <t>/rsm:SupplyChainTradeTransaction/ram:Applicable
HeaderTradeAgreement/ram:PayeeTradeParty/</t>
  </si>
  <si>
    <t>/cac:PayeeParty/cac:P
arty/cac:PartyIdentification</t>
  </si>
  <si>
    <t>/rsm:SupplyChainTradeTransaction/ram:Applicable
HeaderTradeAgreement/ram:PayeeTradeParty/ram:ID</t>
  </si>
  <si>
    <t>/cac:PayeeParty/cac:P
arty/cac:PartyIdentification/cbc:ID</t>
  </si>
  <si>
    <t>rsm:SupplyChainTradeTransaction/ram:Applicable
HeaderTradeAgreement/ram:PayeeTradeParty/ram:GlobalID/@schemeID</t>
  </si>
  <si>
    <t>cac:PayeeParty/cac:P
arty/cac:PartyIdentification/cbc:ID/@schem
eID</t>
  </si>
  <si>
    <t>/rsm:SupplyChainTradeTransaction/ram:Applicable
HeaderTradeAgreement/ram:PayeeTradeParty/ram:Name</t>
  </si>
  <si>
    <t>/cac:PayeeParty/cac:P
arty/cac:PartyName</t>
  </si>
  <si>
    <t>/cac:PayeePartyy/cac:P
arty/cac:PartyName/cbc:Name</t>
  </si>
  <si>
    <t>/cac:PayeeParty/cac:P
arty/cac:PartyLegalEntity/</t>
  </si>
  <si>
    <t>/rsm:SupplyChainTradeTransaction/ram:Applicable
HeaderTradeAgreement/ram:PayeeTradeParty/ram:SpecifiedLegalOrganization
/ram:ID/@schemeID</t>
  </si>
  <si>
    <t xml:space="preserve">/cac:PayeeParty/cac:P
arty/cac:PartyLegalEntity/cbc:CompanyID
</t>
  </si>
  <si>
    <t>/cac:PayeeParty/cac:P
arty/cac:PartyLegalEntity/cbc:CompanyID/
@schemeID</t>
  </si>
  <si>
    <t>/rsm:SupplyChainTradeTransaction/ram:Applicable
HeaderTradeAgreement/ram:SellerTaxRepresentativeTradeParty</t>
  </si>
  <si>
    <t>/cac:TaxRepresentativeParty</t>
  </si>
  <si>
    <t>/rsm:SupplyChainTradeTransaction/ram:Applicable
HeaderTradeAgreement/ram:SellerTaxRepresentativeTradeParty/ram:SpecifiedLegalOrganization
/ram:TradingBusinessName</t>
  </si>
  <si>
    <t>/cac:TaxRepresentativeParty/cac:P
arty/cac:PartyName/cbc:Name</t>
  </si>
  <si>
    <t>/rsm:SupplyChainTradeTransaction/ram:Applicable
HeaderTradeAgreement/ram:SellerTaxRepresentativeTradeParty/ram:PostalTradeAddress</t>
  </si>
  <si>
    <t>/rsm:SupplyChainTradeTransaction/ram:Applicable
HeaderTradeAgreement/ram:SellerTaxRepresentativeTradeParty/ram:PostalTradeAddress/ram:L
ineOne</t>
  </si>
  <si>
    <t>/cac:TaxRepresentativeParty/cac:P
arty/cac:PostalAddress/cbc:StreetName</t>
  </si>
  <si>
    <t>/rsm:SupplyChainTradeTransaction/ram:Applicable
HeaderTradeAgreement/ram:SellerTaxRepresentativeTradeParty/ram:PostalTradeAddress/ram:L
ineTwo</t>
  </si>
  <si>
    <t>/cac:TaxRepresentativeParty/cac:P
arty/cac:PostalAddress/cbc:AdditionalStreet
Name</t>
  </si>
  <si>
    <t>/rsm:SupplyChainTradeTransaction/ram:Applicable
HeaderTradeAgreement/ram:SellerTaxRepresentativeTradeParty/ram:PostalTradeAddress/ram:L
ineThree</t>
  </si>
  <si>
    <t>/cac:TaxRepresentativeParty/cac:P
arty/cac:PostalAddress/cac:AddressLine/cb
c:Line</t>
  </si>
  <si>
    <t>/rsm:SupplyChainTradeTransaction/ram:Applicable
HeaderTradeAgreement/ram:SellerTaxRepresentativeTradeParty/ram:PostalTradeAddress/ram:C
ityName</t>
  </si>
  <si>
    <t>/cac:TaxRepresentativeParty/cac:P
arty/cac:PostalAddress/cbc:CityName</t>
  </si>
  <si>
    <t>/rsm:SupplyChainTradeTransaction/ram:Applicable
HeaderTradeAgreement/ram:SellerTaxRepresentativeTradeParty/ram:PostalTradeAddress/ram:P
ostcodeCode</t>
  </si>
  <si>
    <t>/cac:TaxRepresentativeParty/cac:P
arty/cac:PostalAddress/cbc:PostalZone</t>
  </si>
  <si>
    <t>/rsm:SupplyChainTradeTransaction/ram:Applicable
HeaderTradeAgreement/ram:SellerTaxRepresentativeTradeParty/ram:PostalTradeAddress/ram:C
ountrySubDivisionName</t>
  </si>
  <si>
    <t>/cac:TaxRepresentativeParty/cac:P
arty/cac:PostalAddress/cbc:CountrySubentit
y</t>
  </si>
  <si>
    <t>SellerTaxRepresentativeTradeParty/ram:PostalTradeAddress/ram:C
ountryID</t>
  </si>
  <si>
    <t>/cac:TaxRepresentativeParty/cac:P
arty/cac:PostalAddress/cac:Country/cbc:Ide
ntificationCode</t>
  </si>
  <si>
    <t>/cac:TaxRepresentativeParty/cac:PartyTaxScheme</t>
  </si>
  <si>
    <t>/rsm:SupplyChainTradeTransaction/ram:Applicable
HeaderTradeAgreement/ram:SellerTaxRepresentativeTradeParty/ram:Specified
TaxRegistration/ram:ID</t>
  </si>
  <si>
    <t>/cac:TaxRepresentativeParty/cac:PartyTaxScheme/cbc:Co
mpanyID</t>
  </si>
  <si>
    <t>/cac:TaxRepresentativeParty/cac:PartyTaxScheme/cac:Ta
xScheme</t>
  </si>
  <si>
    <t>/cac:TaxRepresentativeParty/cac:PartyTaxScheme/cac:Ta
xScheme/cbc:ID</t>
  </si>
  <si>
    <t>/rsm:SupplyChainTradeTransaction/ram:Applicable
HeaderTradeDelivery/ram:ShipToTradeParty</t>
  </si>
  <si>
    <t>/cac:Delivery</t>
  </si>
  <si>
    <t>/rsm:SupplyChainTradeTransaction/ram:Applicable
HeaderTradeDelivery/ram:ActualDeliverySupplyChainEvent/ram:OccurrenceDa
teTime/udt:DateTimeString</t>
  </si>
  <si>
    <t>/cac:Delivery/cbc:ActualDeliveryDate</t>
  </si>
  <si>
    <t>/cac:Delivery/cac:DeliveryLocation</t>
  </si>
  <si>
    <t>/rsm:SupplyChainTradeTransaction/ram:Applicable
HeaderTradeDelivery/ram:ShipToTradeParty/ram:ID</t>
  </si>
  <si>
    <t>/cac:Delivery/cac:DeliveryLocation/
cbc:ID</t>
  </si>
  <si>
    <t>/rsm:SupplyChainTradeTransaction/ram:Applicable
HeaderTradeDelivery/ram:ShipToTradeParty/ram:GlobalID/@schemeID</t>
  </si>
  <si>
    <t>/cac:Delivery/cac:DeliveryLocation/
cbc:ID/@schemeID</t>
  </si>
  <si>
    <t>/rsm:SupplyChainTradeTransaction/ram:Applicable
HeaderTradeDelivery/ram:ShipToTradeParty/ram:PostalTradeAddress</t>
  </si>
  <si>
    <t>/cac:Delivery/cac:DeliveryLocation/
cac:Address</t>
  </si>
  <si>
    <t>/rsm:SupplyChainTradeTransaction/ram:Applicable
HeaderTradeDelivery/ram:ShipToTradeParty/ram:PostalTradeAddress/ram:Li
neOne</t>
  </si>
  <si>
    <t>/cac:Delivery/cac:DeliveryLocation/
cac:Address/cbc:StreetName</t>
  </si>
  <si>
    <t>/rsm:SupplyChainTradeTransaction/ram:Applicable
HeaderTradeDelivery/ram:ShipToTradeParty/ram:PostalTradeAddress/ram:Li
neTwo</t>
  </si>
  <si>
    <t>/cac:Delivery/cac:DeliveryLocation/
cac:Address/cbc:AdditionalStreetName</t>
  </si>
  <si>
    <t>/rsm:SupplyChainTradeTransaction/ram:Applicable
HeaderTradeDelivery/ram:ShipToTradeParty/ram:PostalTradeAddress/ram:Li
neThree</t>
  </si>
  <si>
    <t>/cac:Delivery/cac:DeliveryLocation/
cac:Address/cac:AddressLine/cbc:Line</t>
  </si>
  <si>
    <t>/rsm:SupplyChainTradeTransaction/ram:Applicable
HeaderTradeDelivery/ram:ShipToTradeParty/ram:PostalTradeAddress/ram:Cit
yName</t>
  </si>
  <si>
    <t>/cac:Delivery/cac:DeliveryLocation/
cac:Address/cbc:CityName</t>
  </si>
  <si>
    <t>/rsm:SupplyChainTradeTransaction/ram:Applicable
HeaderTradeDelivery/ram:ShipToTradeParty/ram:PostalTradeAddress/ram:Po
stcodeCode</t>
  </si>
  <si>
    <t>/cac:Delivery/cac:DeliveryLocation/
cac:Address/cbc:PostalZone</t>
  </si>
  <si>
    <t>/rsm:SupplyChainTradeTransaction/ram:Applicable
HeaderTradeDelivery/ram:ShipToTradeParty/ram:PostalTradeAddress/ram:Co
untrySubDivisionName</t>
  </si>
  <si>
    <t>/cac:Delivery/cac:DeliveryLocation/
cac:Address/cbc:CountrySubentity</t>
  </si>
  <si>
    <t>/rsm:SupplyChainTradeTransaction/ram:Applicable
HeaderTradeDelivery/ram:ShipToTradeParty/ram:PostalTradeAddress/ram:Co
untryID</t>
  </si>
  <si>
    <t>/cac:Delivery/cac:DeliveryLocation/
cac:Address/cac:Country/cbc:IdentificationC
ode</t>
  </si>
  <si>
    <t>/cac:Delivery/cac:DeliveryParty</t>
  </si>
  <si>
    <t>/cac:Delivery/cac:DeliveryParty/cac
:PartyName</t>
  </si>
  <si>
    <t>/cac:Delivery/cac:DeliveryParty/cac
:PartyName/cbc:Name</t>
  </si>
  <si>
    <t>/rsm:SupplyChainTradeTransaction/ram:Applicable
HeaderTradeSettlement/ram:SpecifiedTradeSettlementPaymentMeans</t>
  </si>
  <si>
    <t>/cac:PaymentMeans</t>
  </si>
  <si>
    <t>/rsm:SupplyChainTradeTransaction/ram:Applicable
HeaderTradeSettlement/ram:SpecifiedTradeSettlementPaymentMeans/ram:Typ
eCode</t>
  </si>
  <si>
    <t>/cac:PaymentMeans/cbc:PaymentM
eansCode</t>
  </si>
  <si>
    <t>/rsm:SupplyChainTradeTransaction/ram:Applicable
HeaderTradeSettlement/ram:SpecifiedTradePaymentTerms/ram:DueDateDateTime/udt:DateTimeString</t>
  </si>
  <si>
    <t>/cac:PaymentMeans/cbc:PaymentDueDate</t>
  </si>
  <si>
    <t>/rsm:SupplyChainTradeTransaction/ram:Applicable
HeaderTradeSettlement/ram:SpecifiedTradeSettlementPaymentMeans/ram:Inf
ormation</t>
  </si>
  <si>
    <t>/cac:PaymentMeans/cbc:PaymentM
eansCode/@Name</t>
  </si>
  <si>
    <t>/rsm:SupplyChainTradeTransaction/ram:Applicable
HeaderTradeSettlement/ram:PaymentReference</t>
  </si>
  <si>
    <t>/cac:PaymentMeans/cbc:PaymentID</t>
  </si>
  <si>
    <t>/rsm:SupplyChainTradeTransaction/ram:Applicable
HeaderTradeSettlement/ram:SpecifiedTradeSettlementPaymentMeans/ram:Ap
plicableTradeSettlementFinancialCard</t>
  </si>
  <si>
    <t>/cac:PaymentMeans/cac:CardAccou
nt</t>
  </si>
  <si>
    <t>/rsm:SupplyChainTradeTransaction/ram:Applicable
HeaderTradeSettlement/ram:SpecifiedTradeSettlementPaymentMeans/ram:Ap
plicableTradeSettlementFinancialCard/ram:ID</t>
  </si>
  <si>
    <t>/cac:PaymentMeans/cac:CardAccou
nt/cbc:PrimaryAccountNumberID</t>
  </si>
  <si>
    <t>/cac:PaymentMeans/cac:CardAccount/cbc:NetworkID</t>
  </si>
  <si>
    <t>/rsm:SupplyChainTradeTransaction/ram:Applicable
HeaderTradeSettlement/ram:SpecifiedTradeSettlementPaymentMeans/ram:Ap
plicableTradeSettlementFinancialCard/ram:CardholderName</t>
  </si>
  <si>
    <t>/cac:PaymentMeans/cac:CardAccou
nt/cbc:HolderName</t>
  </si>
  <si>
    <t>/rsm:SupplyChainTradeTransaction/ram:Applicable
HeaderTradeSettlement/ram:SpecifiedTradeSettlementPaymentMeans/ram:Pay
eePartyCreditorFinancialAccount</t>
  </si>
  <si>
    <t>/cac:PaymentMeans/cac:PayeeFinancialAccount</t>
  </si>
  <si>
    <t>/rsm:SupplyChainTradeTransaction/ram:Applicable
HeaderTradeSettlement/ram:SpecifiedTradeSettlementPaymentMeans/ram:Pay
eePartyCreditorFinancialAccount/ram:IBANID</t>
  </si>
  <si>
    <t>/cac:PaymentMeans/cac:PayeeFina
ncialAccount/cbc:ID</t>
  </si>
  <si>
    <t>/rsm:SupplyChainTradeTransaction/ram:Applicable
HeaderTradeSettlement/ram:SpecifiedTradeSettlementPaymentMeans/ram:Pay
eePartyCreditorFinancialAccount/ram:AccountName</t>
  </si>
  <si>
    <t>/cac:PaymentMeans/cac:PayeeFina
ncialAccount/cbc:Name</t>
  </si>
  <si>
    <t>/rsm:SupplyChainTradeTransaction/ram:Applicable
HeaderTradeSettlement/ram:SpecifiedTradeSettlementPaymentMeans/ram:Pay
erSpecifiedDebtorFinancialInstitution/ram:BICID</t>
  </si>
  <si>
    <t>/cac:PaymentMeans/cac:PayeeFina
ncialAccount/cac:Finan
cialInstitutionBranch</t>
  </si>
  <si>
    <t>/cac:PaymentMeans/cac:PayeeFina
ncialAccount/cac:FinancialInstitutionBranch
/cbc:ID</t>
  </si>
  <si>
    <t>/rsm:SupplyChainTradeTransaction/ram:Applicable
HeaderTradeSettlement</t>
  </si>
  <si>
    <t>/cac:PaymentMeans/cac:PaymentM
andate</t>
  </si>
  <si>
    <t>/rsm:SupplyChainTradeTransaction/ram:Applicable
HeaderTradeSettlement/ram:SpecifiedTradePaymentTerms/ram:DirectDebitMa
ndateID</t>
  </si>
  <si>
    <t>/cac:PaymentMeans/cac:PaymentM
andate/cbc:ID</t>
  </si>
  <si>
    <t>/rsm:SupplyChainTradeTransaction/ram:Applicable
HeaderTradeSettlement/ram:CreditorReferenceID</t>
  </si>
  <si>
    <t>/cac:PaymentMeans/cac:PaymentM
andate/cac:PayerFinancialAccount/cbc:ID</t>
  </si>
  <si>
    <t>/rsm:SupplyChainTradeTransaction/ram:ApplicableHeaderTradeSettlement
/ram:SpecifiedTradePaymentTerms</t>
  </si>
  <si>
    <t>/cac:PaymentTerms</t>
  </si>
  <si>
    <t>/rsm:SupplyChainTradeTransaction/ram:ApplicableHeaderTradeSettlement
/ram:SpecifiedTradePaymentTerms/ram:Description</t>
  </si>
  <si>
    <t>/cac:PaymentTerms/cbc:Note</t>
  </si>
  <si>
    <t>/rsm:SupplyChainTradeTransaction/ram:Applicable
HeaderTradeSettlement/ram:SpecifiedTradeAllowanceCharge</t>
  </si>
  <si>
    <t>/cac:AllowanceCharge</t>
  </si>
  <si>
    <t>/rsm:SupplyChainTradeTransaction/ram:ApplicableHeaderTradeSettlement
/ram:SpecifiedTradeAllowanceCharge/ram:ChargeIndicator/udt:Indicator</t>
  </si>
  <si>
    <t>/cac:AllowanceCharge/cbc:ChargeIndicator</t>
  </si>
  <si>
    <t>/rsm:SupplyChainTradeTransaction/ram:Applicable
HeaderTradeSettlement/ram:SpecifiedTradeAllowanceCharge/ram:ReasonCode</t>
  </si>
  <si>
    <t>/cac:AllowanceCharge/cbc:Allowanc
eChargeReasonCode</t>
  </si>
  <si>
    <t>/rsm:SupplyChainTradeTransaction/ram:Applicable
HeaderTradeSettlement/ram:SpecifiedTradeAllowanceCharge/ram:Reason</t>
  </si>
  <si>
    <t>/cac:AllowanceCharge/cbc:Allowanc
eChargeReason</t>
  </si>
  <si>
    <t>/rsm:SupplyChainTradeTransaction/ram:Applicable
HeaderTradeSettlement/ram:SpecifiedTradeAllowanceCharge/ram:CalculationP
ercent</t>
  </si>
  <si>
    <t>/cac:AllowanceCharge/cbc:Multiplie
rFactorNumeric</t>
  </si>
  <si>
    <t>/rsm:SupplyChainTradeTransaction/ram:Applicable
HeaderTradeSettlement/ram:SpecifiedTradeAllowanceCharge/ram:ActualAmou
nt</t>
  </si>
  <si>
    <t>/cac:AllowanceCharge/cbc:Amount</t>
  </si>
  <si>
    <t>/cac:AllowanceCharge/cbc:Amount/@currencyID</t>
  </si>
  <si>
    <t>/rsm:SupplyChainTradeTransaction/ram:Applicable
HeaderTradeSettlement/ram:SpecifiedTradeAllowanceCharge/ram:BasisAmoun
t</t>
  </si>
  <si>
    <t>/cac:AllowanceCharge/cbc:BaseAm
ount</t>
  </si>
  <si>
    <t>/cac:AllowanceCharge/cbc:BaseAmount/@currencyID</t>
  </si>
  <si>
    <t>/rsm:SupplyChainTradeTransaction/ram:Applicable
HeaderTradeSettlement/ram:SpecifiedTradeAllowanceCharge/ram:CategoryTra
deTa</t>
  </si>
  <si>
    <t>/cac:AllowanceCharge/cac:TaxCateg
ory</t>
  </si>
  <si>
    <t>/rsm:SupplyChainTradeTransaction/ram:Applicable
HeaderTradeSettlement/ram:SpecifiedTradeAllowanceCharge/ram:CategoryTra
deTax/ram:TypeCode</t>
  </si>
  <si>
    <t>/cac:AllowanceCharge/cac:TaxCateg
ory/cbc:ID</t>
  </si>
  <si>
    <t>/rsm:SupplyChainTradeTransaction/ram:Applicable
HeaderTradeSettlement/ram:SpecifiedTradeAllowanceCharge/ram:CategoryTra
deTax/ram:RateApplicablePercent</t>
  </si>
  <si>
    <t>/cac:AllowanceCharge/cac:TaxCateg
ory/cbc:Percent</t>
  </si>
  <si>
    <t>/cac:AllowanceCharge/cac:TaxCategory/cac:TaxScheme</t>
  </si>
  <si>
    <t>/cac:AllowanceCharge/cac:TaxCategory/cac:TaxScheme/c
bc:ID</t>
  </si>
  <si>
    <t>rsm:SupplyChainTradeTransaction/ram:Applicable
HeaderTradeSettlement/ram:ApplicableTradeTax</t>
  </si>
  <si>
    <t>/cac:TaxTotal</t>
  </si>
  <si>
    <t>/rsm:SupplyChainTradeTransaction/ram:ApplicableHeaderTradeSettlement
/ram:SpecifiedTradeSettlementHeaderMonetarySummation/ram:TaxTotalAmount</t>
  </si>
  <si>
    <t>/cac:TaxTotal/cbc:TaxAmount</t>
  </si>
  <si>
    <t>/rsm:SupplyChainTradeTransaction/ram:ApplicableHeaderTradeSettlement
/ram:SpecifiedTradeSettlementHeaderMonetarySummation/ram:TaxTotalAmount/@currencyID</t>
  </si>
  <si>
    <t>/cac:TaxTotal/cbc:TaxAmount/@currencyID</t>
  </si>
  <si>
    <t>/cac:TaxTotal/cac:TaxSubtotal</t>
  </si>
  <si>
    <t>rsm:SupplyChainTradeTransaction/ram:Applicable
HeaderTradeSettlement/ram:ApplicableTradeTax/ram:BasisAmount</t>
  </si>
  <si>
    <t>/cac:TaxTotal/cac:TaxSubtotal/cbc:
TaxableAmount</t>
  </si>
  <si>
    <t>/cac:TaxTotal/cac:TaxSubtotal/cbc:TaxableAmount/@curr
encyID</t>
  </si>
  <si>
    <t>/rsm:CrossIndustryInvoice/rsm:SupplyChainTradeTransaction/ram:ApplicableHeaderTradeSettlement
/ram:ApplicableTradeTax/ram:CalculatedAmount</t>
  </si>
  <si>
    <t>/cac:TaxTotal/cac:TaxSubtotal/cbc:
TaxAmount</t>
  </si>
  <si>
    <t>/cac:TaxTotal/cac:TaxSubtotal/cbc:TaxAmount/@currenc
yID</t>
  </si>
  <si>
    <t>/cac:TaxTotal/cac:TaxSubtotal/cac:
TaxCategory</t>
  </si>
  <si>
    <t>/rsm:SupplyChainTradeTransaction/ram:Applicable
HeaderTradeSettlement/ram:ApplicableTradeTax/ram:TypeCode</t>
  </si>
  <si>
    <t>/cac:TaxTotal/cac:TaxSubtotal/cac:
TaxCategory/cbc:ID</t>
  </si>
  <si>
    <t>/rsm:SupplyChainTradeTransaction/ram:Applicable
HeaderTradeSettlement/ram:ApplicableTradeTax/ram:RateApplicablePercent</t>
  </si>
  <si>
    <t>/cac:TaxTotal/cac:TaxSubtotal/cac:
TaxCategory/cbc:Percent</t>
  </si>
  <si>
    <t>/rsm:SupplyChainTradeTransaction/ram:Applicable
HeaderTradeSettlement/ram:ApplicableTradeTax/ram:ExemptionReasonCode</t>
  </si>
  <si>
    <t>/cac:TaxTotal/cac:TaxSubtotal/cac:
TaxCategory/cbc:TaxExemptionReasonCode</t>
  </si>
  <si>
    <t>/rsm:SupplyChainTradeTransaction/ram:Applicable
HeaderTradeSettlement/ram:ApplicableTradeTax/ram:ExemptionReason</t>
  </si>
  <si>
    <t>/cac:TaxTotal/cac:TaxSubtotal/cac:
TaxCategory/cbc:TaxExemptionReason</t>
  </si>
  <si>
    <t>/cac:TaxTotal/cac:TaxSubtotal/cac:TaxCategory/cac:TaxSc
heme</t>
  </si>
  <si>
    <t>/cac:TaxTotal/cac:TaxSubtotal/cac:TaxCategory/cac:TaxSc
heme/cbc:ID</t>
  </si>
  <si>
    <t>/rsm:SupplyChainTradeTransaction/ram:Applicable
HeaderTradeSettlement/ram:SpecifiedTradeSettlementHeaderMonetarySumma
tion</t>
  </si>
  <si>
    <t>/cac:LegalMonetaryTotal</t>
  </si>
  <si>
    <t>/rsm:SupplyChainTradeTransaction/ram:Applicable
HeaderTradeSettlement/ram:SpecifiedTradeSettlementHeaderMonetarySumma
tion/ram:LineTotalAmount</t>
  </si>
  <si>
    <t>/cac:LegalMonetaryTotal/cbc:LineE
xtensionAmount</t>
  </si>
  <si>
    <t>cac:LegalMonetaryTotal/cbc:LineExtensionAmount/@cur
rencyID</t>
  </si>
  <si>
    <t>/rsm:SupplyChainTradeTransaction/ram:Applicable
HeaderTradeSettlement/ram:SpecifiedTradeSettlementHeaderMonetarySumma
tion/ram:TaxBasisTotalAmount</t>
  </si>
  <si>
    <t>/cac:LegalMonetaryTotal/cbc:TaxEx
clusiveAmount</t>
  </si>
  <si>
    <t>/cac:LegalMonetaryTotal/cbc:TaxExclusiveAmount/@curr
encyID</t>
  </si>
  <si>
    <t>/rsm:SupplyChainTradeTransaction/ram:Applicable
HeaderTradeSettlement/ram:SpecifiedTradeSettlementHeaderMonetarySumma
tion/ram:GrandTotalAmount</t>
  </si>
  <si>
    <t>/cac:LegalMonetaryTotal/cbc:TaxIn
clusiveAmount</t>
  </si>
  <si>
    <t>/cac:LegalMonetaryTotal/cbc:TaxInclusiveAmount/@curr
encyID</t>
  </si>
  <si>
    <t>/rsm:SupplyChainTradeTransaction/ram:Applicable
HeaderTradeSettlement/ram:SpecifiedTradeSettlementHeaderMonetarySumma
tion/ram:AllowanceTotalAmount</t>
  </si>
  <si>
    <t>/cac:LegalMonetaryTotal/cbc:Allow
anceTotalAmount</t>
  </si>
  <si>
    <t>/cac:LegalMonetaryTotal/cbc:AllowanceTotalAmount/@c
urrencyID</t>
  </si>
  <si>
    <t>/rsm:SupplyChainTradeTransaction/ram:Applicable
HeaderTradeSettlement/ram:SpecifiedTradeSettlementHeaderMonetarySumma
tion/ram:ChargeTotalAmount</t>
  </si>
  <si>
    <t>/cac:LegalMonetaryTotal/cbc:Charg
eTotalAmount</t>
  </si>
  <si>
    <t>/cac:LegalMonetaryTotal/cbc:ChargeTotalAmount/@curre
ncyID</t>
  </si>
  <si>
    <t>/rsm:SupplyChainTradeTransaction/ram:Applicable
HeaderTradeSettlement/ram:SpecifiedTradeSettlementHeaderMonetarySumma
tion/ram:TotalPrepaidAmount</t>
  </si>
  <si>
    <t>/cac:LegalMonetaryTotal/cbc:Prepa
idAmount</t>
  </si>
  <si>
    <t>/cac:LegalMonetaryTotal/cbc:PrepaidAmount/@currencyI
D</t>
  </si>
  <si>
    <t>/rsm:SupplyChainTradeTransaction/ram:Applicable
HeaderTradeSettlement/ram:SpecifiedTradeSettlementHeaderMonetarySumma
tion/ram:RoundingAmount</t>
  </si>
  <si>
    <t>/cac:LegalMonetaryTotal/cbc:Payab
leRoundingAmount</t>
  </si>
  <si>
    <t>/cac:LegalMonetaryTotal/cbc:Payab
leRoundingAmount/@currencyID</t>
  </si>
  <si>
    <t>/rsm:SupplyChainTradeTransaction/ram:Applicable
HeaderTradeSettlement/ram:SpecifiedTradeSettlementHeaderMonetarySumma
tion/ram:DuePayableAmount</t>
  </si>
  <si>
    <t>/cac:LegalMonetaryTotal/cbc:Payab
leAmount</t>
  </si>
  <si>
    <t>/cac:LegalMonetaryTotal/cbc:PayableAmount/@currencyI
D</t>
  </si>
  <si>
    <t>/rsm:SupplyChainTradeTransaction/ram:IncludedSu
pplyChainTradeLineItem</t>
  </si>
  <si>
    <t>/cac:CreditNoteLine</t>
  </si>
  <si>
    <t>/rsm:SupplyChainTradeTransaction/ram:IncludedSu
pplyChainTradeLineItem/ram:AssociatedDocumentLineDocument/ram:LineID</t>
  </si>
  <si>
    <t>/cac:InvoiceLine/cbc:ID</t>
  </si>
  <si>
    <t>/rsm:SupplyChainTradeTransaction/ram:IncludedSu
pplyChainTradeLineItem/ram:AssociatedDocumentLineDocument/ram:Include
dNote/ram:Content</t>
  </si>
  <si>
    <t>/cac:InvoiceLine/cbc:Note</t>
  </si>
  <si>
    <t>/rsm:SupplyChainTradeTransaction/ram:IncludedSu
pplyChainTradeLineItem/ram:SpecifiedLineTradeDelivery/ram:BilledQuantity</t>
  </si>
  <si>
    <t>/cac:InvoiceLine/cbc:CreditedQuantity</t>
  </si>
  <si>
    <t>/rsm:SupplyChainTradeTransaction/ram:IncludedSu
pplyChainTradeLineItem/ram:SpecifiedLineTradeDelivery/ram:BilledQuantity/
@unitCode</t>
  </si>
  <si>
    <t>/cac:InvoiceLine/cbc:CreditedQuantity/@unitCode</t>
  </si>
  <si>
    <t>/rsm:SupplyChainTradeTransaction/ram:IncludedSu
pplyChainTradeLineItem/ram:SpecifiedLineTradeSettlement/ram:SpecifiedTrad
eSettlementLineMonetarySummation/ram:LineTotalAmount</t>
  </si>
  <si>
    <t>/cac:InvoiceLine/cbc:LineExtensionAmount</t>
  </si>
  <si>
    <t>/cac:InvoiceLine/cbc:LineExtensionAmount/@currencyID</t>
  </si>
  <si>
    <t>/rsm:SupplyChainTradeTransaction/ram:IncludedSu
pplyChainTradeLineItem/ram:SpecifiedLineTradeSettlement/ram:ReceivableSp
ecifiedTradeAccountingAccount/ram:ID</t>
  </si>
  <si>
    <t>/cac:InvoiceLine/cbc:AccountingCost</t>
  </si>
  <si>
    <t>/rsm:SupplyChainTradeTransaction/ram:IncludedSu
pplyChainTradeLineItem/ram:SpecifiedLineTradeSettlement/ram:BillingSpecifi
edPeriod</t>
  </si>
  <si>
    <t>/cac:InvoiceLine/cac:InvoicePeriod</t>
  </si>
  <si>
    <t>/rsm:SupplyChainTradeTransaction/ram:IncludedSu
pplyChainTradeLineItem/ram:SpecifiedLineTradeSettlement/ram:BillingSpecifi
edPeriod/ram:StartDateTime/udt:DateTimeString</t>
  </si>
  <si>
    <t>/cac:InvoiceLine/cac:InvoicePeriod/cbc:StartDate</t>
  </si>
  <si>
    <t>/rsm:SupplyChainTradeTransaction/ram:IncludedSu
pplyChainTradeLineItem/ram:SpecifiedLineTradeSettlement/ram:BillingSpecifi
edPeriod/ram:EndDateTime/udt:DateTimeString</t>
  </si>
  <si>
    <t>/cac:InvoiceLine/cac:InvoicePeriod/cbc:EndDate</t>
  </si>
  <si>
    <t>/rsm:SupplyChainTradeTransaction/ram:IncludedSu
pplyChainTradeLineItem/ram:SpecifiedLineTradeAgreement/ram:BuyerOrderR
eferencedDocument</t>
  </si>
  <si>
    <t>/cac:InvoiceLine/cac:OrderLineReference</t>
  </si>
  <si>
    <t>/rsm:SupplyChainTradeTransaction/ram:IncludedSu
pplyChainTradeLineItem/ram:SpecifiedLineTradeAgreement/ram:BuyerOrderR
eferencedDocument/ram:LineID</t>
  </si>
  <si>
    <t>/cac:InvoiceLine/cac:OrderLineReference/cbc:LineID</t>
  </si>
  <si>
    <t>/cac:InvoiceLine/cac:DocumentReference</t>
  </si>
  <si>
    <t>/rsm:SupplyChainTradeTransaction/ram:IncludedSu
pplyChainTradeLineItem/ram:SpecifiedLineTradeSettlement/ram:AdditionalRef
erencedDocument/ram:IssuerAssignedID</t>
  </si>
  <si>
    <t>/cac:InvoiceLine/cac:DocumentReference/cbc:ID</t>
  </si>
  <si>
    <t>/cac:InvoiceLine/cac:DocumentReference/cbc:ID/@schem
eID</t>
  </si>
  <si>
    <t>/rsm:SupplyChainTradeTransaction/ram:IncludedSu
pplyChainTradeLineItem/ram:SpecifiedLineTradeSettlement/ram:SpecifiedTrad
eAllowanceCharge</t>
  </si>
  <si>
    <t>/rsm:SupplyChainTradeTransaction/ram:IncludedSupplyChainTradeLineIte
m/ram:SpecifiedLineTradeAgreement/ram:GrossPriceProductTradePrice/ram:AppliedTradeAllowance
Charge/ram:ChargeIndicator</t>
  </si>
  <si>
    <t>/cac:AllowanceCharge/cbc:ChargeIndicato
r</t>
  </si>
  <si>
    <t>/rsm:SupplyChainTradeTransaction/ram:IncludedSu
pplyChainTradeLineItem/ram:SpecifiedLineTradeSettlement/ram:SpecifiedTrad
eAllowanceCharge/ram:ReasonCode</t>
  </si>
  <si>
    <t>/rsm:SupplyChainTradeTransaction/ram:IncludedSu
pplyChainTradeLineItem/ram:SpecifiedLineTradeSettlement/ram:SpecifiedTrad
eAllowanceCharge/ram:Reason</t>
  </si>
  <si>
    <t>/rsm:SupplyChainTradeTransaction/ram:IncludedSu
pplyChainTradeLineItem/ram:SpecifiedLineTradeSettlement/ram:SpecifiedTrad
eAllowanceCharge/ram:CalculationPercent</t>
  </si>
  <si>
    <t>/rsm:SupplyChainTradeTransaction/ram:IncludedSu
pplyChainTradeLineItem/ram:SpecifiedLineTradeSettlement/ram:SpecifiedTrad
eAllowanceCharge/ram:ActualAmount</t>
  </si>
  <si>
    <t>/cac:AllowanceCharge/cbc:Amount/@cur
rencyID</t>
  </si>
  <si>
    <t>/rsm:SupplyChainTradeTransaction/ram:IncludedSu
pplyChainTradeLineItem/ram:SpecifiedLineTradeSettlement/ram:SpecifiedTrad
eAllowanceCharge/ram:BasisAmount</t>
  </si>
  <si>
    <t>/cac:InvoiceLine/cac:AllowanceCharge/cbc:BaseAmount/
@currencyID</t>
  </si>
  <si>
    <t>ram:CategoryTradeTax/ram:CategoryCode</t>
  </si>
  <si>
    <t>/cac:TaxCategory</t>
  </si>
  <si>
    <t>/cac:TaxCategory/cbc:ID</t>
  </si>
  <si>
    <t>ram:CategoryTradeTax/ram:RateApplicablePercent</t>
  </si>
  <si>
    <t>/cac:TaxCategory/cbc:Percent</t>
  </si>
  <si>
    <t>/cac:TaxCategorycac:PartyTaxSche
me/cac:TaxScheme</t>
  </si>
  <si>
    <t>/cac:TaxCategorycac:PartyTaxSche
me/cac:TaxScheme/cbc:ID</t>
  </si>
  <si>
    <t>/rsm:SupplyChainTradeTransaction/ram:IncludedSu
pplyChainTradeLineItem/ram:SpecifiedTradeProduct</t>
  </si>
  <si>
    <t>/cac:Item</t>
  </si>
  <si>
    <t>/rsm:SupplyChainTradeTransaction/ram:IncludedSu
pplyChainTradeLineItem/ram:SpecifiedTradeProduct/ram:Description</t>
  </si>
  <si>
    <t>/cac:Item/cbc:Description</t>
  </si>
  <si>
    <t>/rsm:SupplyChainTradeTransaction/ram:IncludedSu
pplyChainTradeLineItem/ram:SpecifiedTradeProduct/ram:Name</t>
  </si>
  <si>
    <t>/cac:Item/cbc:Name</t>
  </si>
  <si>
    <t>/rsm:SupplyChainTradeTransaction/ram:IncludedSu
pplyChainTradeLineItem/ram:SpecifiedTradeProduct/ram:BuyerAssignedID</t>
  </si>
  <si>
    <t>/cac:Item/cac:BuyersItemIdentification</t>
  </si>
  <si>
    <t>/cac:Item/cac:BuyersItemIdentification/c
bc:ID</t>
  </si>
  <si>
    <t>/rsm:SupplyChainTradeTransaction/ram:IncludedSu
pplyChainTradeLineItem/ram:SpecifiedTradeProduct/ram:SellerAssignedID</t>
  </si>
  <si>
    <t>/cac:Item/cac:SellersItemIdentification</t>
  </si>
  <si>
    <t>/cac:Item/cac:SellersItemIdentification/c
bc:ID</t>
  </si>
  <si>
    <t>/rsm:SupplyChainTradeTransaction/ram:IncludedSu
pplyChainTradeLineItem/ram:SpecifiedTradeProduct/ram:GlobalID</t>
  </si>
  <si>
    <t>/cac:Item/cac:StandardItemIdentification</t>
  </si>
  <si>
    <t>/cac:Item/cac:StandardItemIdentification
/cbc:ID</t>
  </si>
  <si>
    <t>rsm:SupplyChainTradeTransaction/ram:IncludedSu
pplyChainTradeLineItem/ram:SpecifiedTradeProduct/ram:GlobalID/@schemeI
D</t>
  </si>
  <si>
    <t>/cac:Item/cac:StandardItemIdentification
/cbc:ID/@schemeID</t>
  </si>
  <si>
    <t>/rsm:SupplyChainTradeTransaction/ram:IncludedSu
pplyChainTradeLineItem/ram:SpecifiedTradeProduct/ram:OriginTradeCountry
/ram:ID</t>
  </si>
  <si>
    <t>/cac:Item/cac:OriginCountry</t>
  </si>
  <si>
    <t>/cac:Item/cac:OriginCountry/cbc:Identific
ationCode</t>
  </si>
  <si>
    <t>/rsm:SupplyChainTradeTransaction/ram:IncludedSu
pplyChainTradeLineItem/ram:SpecifiedTradeProduct/ram:DesignatedProductCl
assification/ram:ClassCode</t>
  </si>
  <si>
    <t>/cac:Item/cac:CommodityClassification</t>
  </si>
  <si>
    <t>/cac:Item/cac:CommodityClassification/c
bc:ItemClassificationCode</t>
  </si>
  <si>
    <t>/rsm:SupplyChainTradeTransaction/ram:IncludedSu
pplyChainTradeLineItem/ram:SpecifiedTradeProduct/ram:DesignatedProductCl
assification/ram:ClassCode/@listID</t>
  </si>
  <si>
    <t>/cac:Item/cac:CommodityClassification/c
bc:ItemClassificationCode/@listID</t>
  </si>
  <si>
    <t>/rsm:SupplyChainTradeTransaction/ram:IncludedSu
pplyChainTradeLineItem/ram:SpecifiedTradeProduct/ram:DesignatedProductCl
assification/ram:ClassCode/@listVersionID</t>
  </si>
  <si>
    <t>/cac:Item/cac:CommodityClassification/c
bc:ItemClassificationCode/@listVersionID</t>
  </si>
  <si>
    <t>/rsm:SupplyChainTradeTransaction/ram:IncludedSu
pplyChainTradeLineItem/ram:SpecifiedLineTradeSettlement/ram:ApplicableTr
adeTax</t>
  </si>
  <si>
    <t>/cac:Item/cac:ClassifiedTaxCategory</t>
  </si>
  <si>
    <t>/rsm:SupplyChainTradeTransaction/ram:IncludedSu
pplyChainTradeLineItem/ram:SpecifiedLineTradeSettlement/ram:ApplicableTr
adeTax/ram:CategoryCode</t>
  </si>
  <si>
    <t>/cac:Item/cac:ClassifiedTaxCategory/cbc:I
D</t>
  </si>
  <si>
    <t>/rsm:SupplyChainTradeTransaction/ram:IncludedSu
pplyChainTradeLineItem/ram:SpecifiedLineTradeSettlement/ram:ApplicableTr
adeTax/ram:RateApplicablePercent</t>
  </si>
  <si>
    <t>/cac:Item/cac:ClassifiedTaxCategory/cbc:
Percent</t>
  </si>
  <si>
    <t>/cac:Item/cac:ClassifiedTaxCategory/cac:
TaxScheme</t>
  </si>
  <si>
    <t>/cac:Item/cac:ClassifiedTaxCategory/cac:
TaxScheme/cbc:ID</t>
  </si>
  <si>
    <t>/rsm:SupplyChainTradeTransaction/ram:IncludedSu
pplyChainTradeLineItem/ram:SpecifiedTradeProduct/ram:ApplicableProductCh
aracteristic</t>
  </si>
  <si>
    <t>/cac:Item/cac:AdditionalItemProperty</t>
  </si>
  <si>
    <t>/rsm:SupplyChainTradeTransaction/ram:IncludedSu
pplyChainTradeLineItem/ram:SpecifiedTradeProduct/ram:ApplicableProductCh
aracteristic/ram:Description</t>
  </si>
  <si>
    <t>/cac:Item/cac:AdditionalItemProperty/cb
c:Name</t>
  </si>
  <si>
    <t>/rsm:SupplyChainTradeTransaction/ram:IncludedSu
pplyChainTradeLineItem/ram:SpecifiedTradeProduct/ram:ApplicableProductCh
aracteristic/ram:Value</t>
  </si>
  <si>
    <t>/cac:Item/cac:AdditionalItemProperty/cb
c:Value</t>
  </si>
  <si>
    <t>/rsm:SupplyChainTradeTransaction/ram:IncludedSu
pplyChainTradeLineItem/ram:SpecifiedLineTradeAgreement</t>
  </si>
  <si>
    <t>/cac:Price</t>
  </si>
  <si>
    <t>/rsm:SupplyChainTradeTransaction/ram:IncludedSu
pplyChainTradeLineItem/ram:SpecifiedLineTradeAgreement/ram:NetPriceProd
uctTradePrice/ram:ChargeAmount</t>
  </si>
  <si>
    <t>/cac:Price/cbc:PriceAmount</t>
  </si>
  <si>
    <t>/cac:Price/cbc:PriceAmount/@currencyI
D</t>
  </si>
  <si>
    <t>/rsm:SupplyChainTradeTransaction/ram:IncludedSu
pplyChainTradeLineItem/ram:SpecifiedLineTradeAgreement/ram:GrossPricePr
oductTradePrice/ram:BasisQuantity</t>
  </si>
  <si>
    <t>/cac:Price/cbc:BaseQuantity</t>
  </si>
  <si>
    <t>/rsm:SupplyChainTradeTransaction/ram:IncludedSu
pplyChainTradeLineItem/ram:SpecifiedLineTradeAgreement/ram:GrossPricePr
oductTradePrice/ram:BasisQuantity/@unitCode</t>
  </si>
  <si>
    <t>/cac:Price/cbc:BaseQuantity/@unitCode</t>
  </si>
  <si>
    <t>/cac:Price/cac:AllowanceCharge</t>
  </si>
  <si>
    <t>/cac:Price/cac:AllowanceCharge/cbc:Char
geIndicator</t>
  </si>
  <si>
    <t xml:space="preserve"> /rsm:SupplyChainTradeTransaction/ram:IncludedSu
pplyChainTradeLineItem/ram:SpecifiedLineTradeAgreement/ram:GrossPricePr
oductTradePrice/ram:AppliedTradeAllowanceCharge/ram:ActualAmount</t>
  </si>
  <si>
    <t>/cac:Price/cac:AllowanceCharge/cbc:Amo
unt</t>
  </si>
  <si>
    <t>/cac:Price/cac:AllowanceCharge/cbc:Amo
unt/@currencyID</t>
  </si>
  <si>
    <t>/cac:Price/cac:AllowanceCharge/cbc:Base
Amount</t>
  </si>
  <si>
    <t>/cac:Price/cac:AllowanceCharge/cbc:Base
Amount/@currencyID</t>
  </si>
  <si>
    <t>/Invoice</t>
  </si>
  <si>
    <t>/cbc:DueDate</t>
  </si>
  <si>
    <t>/rsm:SupplyChainTradeTransaction/ram:Applicable
HeaderTradeSettlement/ram:SpecifiedTradePaymentTerms/ram:DueDateDateT
ime/udt:DateTimeString</t>
  </si>
  <si>
    <t>/cbc:InvoiceTypeCode</t>
  </si>
  <si>
    <t>/rsm:SupplyChainTradeTransaction/ram:Applicable
HeaderTradeAgreement/ram:DespatchAdviceReferencedDocument/ram:IssuerAssign
edID</t>
  </si>
  <si>
    <t>/rsm:SupplyChainTradeTransaction/ram:Applicable
HeaderTradeAgreement/ram:ContractReferencedDocument</t>
  </si>
  <si>
    <t>/cac:ProjectReference</t>
  </si>
  <si>
    <t>/rsm:SupplyChainTradeTransaction/ram:Applicable
HeaderTradeAgreement/ram:SpecifiedProcuringProject</t>
  </si>
  <si>
    <t>/cac:ProjectReference/cbc:ID</t>
  </si>
  <si>
    <t>rsm:SupplyChainTradeTransaction/ram:Applicable
HeaderTradeAgreement/ram:SpecifiedProcuringProject/ram:ID</t>
  </si>
  <si>
    <t>rsm:SupplyChainTradeTransaction/ram:ApplicableHeaderTradeAgreement
/ram:SellerTradeParty/ram:URIUniversalCommunication/ram:URIID</t>
  </si>
  <si>
    <t>/rsm:SupplyChainTradeTransaction/ram:ApplicableHeaderTradeAgreement
/ram:SellerTradeParty/ram:URIUniversalCommunication/ram:URIID/@schemeID</t>
  </si>
  <si>
    <t>/cac:InvoiceLine</t>
  </si>
  <si>
    <t>/cac:InvoiceLine/cbc:InvoicedQuantity</t>
  </si>
  <si>
    <t>/cac:InvoiceLine/cbc:InvoicedQuantity/@unitCode</t>
  </si>
  <si>
    <t>/rsm:SupplyChainTradeTransaction/ram:IncludedSu</t>
  </si>
  <si>
    <t>pplyChainTradeLineItem/ram:SpecifiedLineTradeAgreement/ram:GrossPricePr</t>
  </si>
  <si>
    <t>oductTradePrice/ram:AppliedTradeAllowanceCharge/ram:ActualAmount</t>
  </si>
  <si>
    <t>UBL</t>
  </si>
  <si>
    <t>CII</t>
  </si>
  <si>
    <t>/cac:DespatchDocumentReference/cbc:ID</t>
  </si>
  <si>
    <t>BIS3 target Xpath2</t>
  </si>
  <si>
    <t>CII Source Xpath3</t>
  </si>
  <si>
    <t>/rsm:CrossIndustryInvoice/rsm:SupplyChainTradeTransaction/ram:ApplicableHeaderTradeSettlement/ram:ApplicableTradeTax/ram:DueDateTypeCode</t>
  </si>
  <si>
    <t>/cac:InvoicePeriod/cbc:DescriptionCode</t>
  </si>
  <si>
    <t>Date de réception effective de cette facture électronique: [Date de réception sur le point d'accès Peppol au format DD-MM-YYYY]</t>
  </si>
  <si>
    <t>Date de réception effective de cette note de crédit électronique: [Date de réception sur le point d'accès Peppol au format DD-MM-YYYY]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</si>
</sst>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8"/>
      <name val="Calibri"/>
      <family val="2"/>
      <scheme val="minor"/>
    </font>
    <font>
      <u/>
      <sz val="11"/>
      <color theme="10"/>
      <name val="Calibri"/>
      <family val="2"/>
      <scheme val="minor"/>
    </font>
    <font>
      <b/>
      <sz val="16"/>
      <color rgb="FF000000"/>
      <name val="Calibri"/>
      <family val="2"/>
    </font>
    <font>
      <b/>
      <sz val="16"/>
      <name val="Calibri"/>
      <family val="2"/>
    </font>
    <font>
      <sz val="18"/>
      <color rgb="FF0563C1"/>
      <name val="Calibri"/>
      <family val="2"/>
    </font>
    <font>
      <sz val="11"/>
      <color rgb="FF000000"/>
      <name val="Calibri"/>
      <family val="2"/>
    </font>
    <font>
      <b/>
      <sz val="11"/>
      <color rgb="FF000000"/>
      <name val="Calibri"/>
      <family val="2"/>
    </font>
    <font>
      <b/>
      <sz val="9"/>
      <color theme="1"/>
      <name val="Calibri"/>
      <family val="2"/>
      <scheme val="minor"/>
    </font>
    <font>
      <b/>
      <u/>
      <sz val="16"/>
      <color theme="10"/>
      <name val="Calibri"/>
      <family val="2"/>
      <scheme val="minor"/>
    </font>
    <font>
      <b/>
      <sz val="11"/>
      <color theme="0"/>
      <name val="Calibri"/>
      <family val="2"/>
      <scheme val="minor"/>
    </font>
    <font>
      <u/>
      <sz val="11"/>
      <color theme="8" tint="-0.249977111117893"/>
      <name val="Calibri"/>
      <family val="2"/>
      <scheme val="minor"/>
    </font>
    <font>
      <b/>
      <u/>
      <sz val="11"/>
      <color theme="10"/>
      <name val="Calibri"/>
      <family val="2"/>
      <scheme val="minor"/>
    </font>
    <font>
      <b/>
      <sz val="14"/>
      <color theme="1"/>
      <name val="Calibri"/>
      <family val="2"/>
      <scheme val="minor"/>
    </font>
    <font>
      <b/>
      <u/>
      <sz val="12"/>
      <color theme="10"/>
      <name val="Calibri"/>
      <family val="2"/>
      <scheme val="minor"/>
    </font>
    <font>
      <b/>
      <sz val="15"/>
      <color theme="1"/>
      <name val="Calibri"/>
      <family val="2"/>
      <scheme val="minor"/>
    </font>
    <font>
      <b/>
      <sz val="15"/>
      <color rgb="FFC00000"/>
      <name val="Calibri"/>
      <family val="2"/>
      <scheme val="minor"/>
    </font>
    <font>
      <sz val="10"/>
      <name val="Arial"/>
    </font>
    <font>
      <sz val="10"/>
      <name val="Arial"/>
      <family val="2"/>
    </font>
    <font>
      <b/>
      <sz val="11"/>
      <color rgb="FFFF0000"/>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4"/>
        <bgColor theme="4"/>
      </patternFill>
    </fill>
    <fill>
      <gradientFill degree="90">
        <stop position="0">
          <color theme="0"/>
        </stop>
        <stop position="1">
          <color theme="4" tint="0.59999389629810485"/>
        </stop>
      </gradientFill>
    </fill>
  </fills>
  <borders count="35">
    <border>
      <left/>
      <right/>
      <top/>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double">
        <color auto="1"/>
      </top>
      <bottom style="thick">
        <color auto="1"/>
      </bottom>
      <diagonal/>
    </border>
    <border>
      <left/>
      <right/>
      <top style="double">
        <color auto="1"/>
      </top>
      <bottom style="thick">
        <color auto="1"/>
      </bottom>
      <diagonal/>
    </border>
    <border>
      <left/>
      <right style="double">
        <color auto="1"/>
      </right>
      <top style="double">
        <color auto="1"/>
      </top>
      <bottom style="thick">
        <color auto="1"/>
      </bottom>
      <diagonal/>
    </border>
    <border>
      <left style="double">
        <color auto="1"/>
      </left>
      <right/>
      <top style="thick">
        <color auto="1"/>
      </top>
      <bottom style="double">
        <color indexed="64"/>
      </bottom>
      <diagonal/>
    </border>
    <border>
      <left/>
      <right/>
      <top style="thick">
        <color auto="1"/>
      </top>
      <bottom style="double">
        <color indexed="64"/>
      </bottom>
      <diagonal/>
    </border>
    <border>
      <left/>
      <right style="double">
        <color auto="1"/>
      </right>
      <top style="thick">
        <color auto="1"/>
      </top>
      <bottom style="double">
        <color indexed="64"/>
      </bottom>
      <diagonal/>
    </border>
    <border>
      <left/>
      <right style="thick">
        <color auto="1"/>
      </right>
      <top style="double">
        <color auto="1"/>
      </top>
      <bottom style="thick">
        <color auto="1"/>
      </bottom>
      <diagonal/>
    </border>
    <border>
      <left/>
      <right style="thick">
        <color auto="1"/>
      </right>
      <top style="thick">
        <color auto="1"/>
      </top>
      <bottom style="double">
        <color indexed="64"/>
      </bottom>
      <diagonal/>
    </border>
    <border>
      <left style="double">
        <color auto="1"/>
      </left>
      <right style="thick">
        <color auto="1"/>
      </right>
      <top style="double">
        <color auto="1"/>
      </top>
      <bottom style="thick">
        <color auto="1"/>
      </bottom>
      <diagonal/>
    </border>
    <border>
      <left style="thick">
        <color auto="1"/>
      </left>
      <right style="thick">
        <color auto="1"/>
      </right>
      <top style="double">
        <color auto="1"/>
      </top>
      <bottom style="thick">
        <color auto="1"/>
      </bottom>
      <diagonal/>
    </border>
    <border>
      <left style="double">
        <color auto="1"/>
      </left>
      <right style="thick">
        <color auto="1"/>
      </right>
      <top style="thick">
        <color auto="1"/>
      </top>
      <bottom style="double">
        <color indexed="64"/>
      </bottom>
      <diagonal/>
    </border>
    <border>
      <left style="thick">
        <color auto="1"/>
      </left>
      <right style="thick">
        <color auto="1"/>
      </right>
      <top style="thick">
        <color auto="1"/>
      </top>
      <bottom style="double">
        <color indexed="64"/>
      </bottom>
      <diagonal/>
    </border>
    <border>
      <left style="thick">
        <color auto="1"/>
      </left>
      <right/>
      <top style="double">
        <color auto="1"/>
      </top>
      <bottom style="thick">
        <color auto="1"/>
      </bottom>
      <diagonal/>
    </border>
    <border>
      <left style="thick">
        <color auto="1"/>
      </left>
      <right/>
      <top style="thick">
        <color auto="1"/>
      </top>
      <bottom style="double">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double">
        <color auto="1"/>
      </left>
      <right/>
      <top style="thick">
        <color auto="1"/>
      </top>
      <bottom style="thick">
        <color auto="1"/>
      </bottom>
      <diagonal/>
    </border>
    <border>
      <left/>
      <right style="double">
        <color auto="1"/>
      </right>
      <top style="thick">
        <color auto="1"/>
      </top>
      <bottom style="thick">
        <color auto="1"/>
      </bottom>
      <diagonal/>
    </border>
    <border>
      <left/>
      <right/>
      <top style="medium">
        <color indexed="64"/>
      </top>
      <bottom style="medium">
        <color indexed="64"/>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s>
  <cellStyleXfs count="3">
    <xf numFmtId="0" fontId="0" fillId="0" borderId="0"/>
    <xf numFmtId="0" fontId="6" fillId="0" borderId="0" applyNumberFormat="0" applyFill="0" applyBorder="0" applyAlignment="0" applyProtection="0"/>
    <xf numFmtId="0" fontId="21" fillId="0" borderId="0"/>
  </cellStyleXfs>
  <cellXfs count="208">
    <xf numFmtId="0" fontId="0" fillId="0" borderId="0" xfId="0"/>
    <xf numFmtId="0" fontId="1" fillId="0" borderId="0" xfId="0" applyFont="1"/>
    <xf numFmtId="0" fontId="0" fillId="0" borderId="0" xfId="0" applyFont="1"/>
    <xf numFmtId="0" fontId="2" fillId="0" borderId="0" xfId="0" applyFont="1" applyAlignment="1">
      <alignment vertical="top"/>
    </xf>
    <xf numFmtId="0" fontId="1" fillId="0" borderId="0" xfId="0" applyFont="1" applyAlignment="1">
      <alignment vertical="top"/>
    </xf>
    <xf numFmtId="0" fontId="3" fillId="0" borderId="0" xfId="0" applyFont="1" applyAlignment="1">
      <alignment vertical="top"/>
    </xf>
    <xf numFmtId="49" fontId="0" fillId="0" borderId="0" xfId="0" applyNumberFormat="1" applyAlignment="1">
      <alignment vertical="top" wrapText="1"/>
    </xf>
    <xf numFmtId="0" fontId="0" fillId="0" borderId="0" xfId="0" applyAlignment="1">
      <alignment vertical="top"/>
    </xf>
    <xf numFmtId="0" fontId="4" fillId="0" borderId="0" xfId="0" applyFont="1" applyAlignment="1">
      <alignment vertical="top"/>
    </xf>
    <xf numFmtId="0" fontId="3" fillId="0" borderId="0" xfId="0" applyFont="1" applyAlignment="1">
      <alignment vertical="top" wrapText="1"/>
    </xf>
    <xf numFmtId="0" fontId="0" fillId="0" borderId="0" xfId="0" applyFont="1" applyAlignment="1">
      <alignment vertical="top"/>
    </xf>
    <xf numFmtId="49" fontId="6" fillId="0" borderId="0" xfId="1" applyNumberFormat="1" applyAlignment="1">
      <alignment vertical="top" wrapText="1"/>
    </xf>
    <xf numFmtId="49" fontId="0" fillId="0" borderId="0" xfId="0" applyNumberFormat="1" applyFont="1" applyAlignment="1">
      <alignment vertical="top" wrapText="1"/>
    </xf>
    <xf numFmtId="0" fontId="0" fillId="0" borderId="0" xfId="0" applyFont="1" applyAlignment="1">
      <alignment vertical="top" wrapText="1"/>
    </xf>
    <xf numFmtId="0" fontId="0" fillId="0" borderId="0" xfId="0" applyFill="1"/>
    <xf numFmtId="0" fontId="4" fillId="0" borderId="0" xfId="0" applyFont="1" applyAlignment="1">
      <alignment vertical="top" wrapText="1"/>
    </xf>
    <xf numFmtId="0" fontId="9" fillId="0" borderId="0" xfId="1" applyFont="1" applyFill="1" applyBorder="1" applyAlignment="1">
      <alignment vertical="center"/>
    </xf>
    <xf numFmtId="0" fontId="10" fillId="0" borderId="0" xfId="0" applyFont="1" applyAlignment="1">
      <alignment horizontal="left" indent="1"/>
    </xf>
    <xf numFmtId="0" fontId="10" fillId="0" borderId="0" xfId="0" applyFont="1"/>
    <xf numFmtId="0" fontId="10" fillId="0" borderId="4" xfId="0" applyFont="1" applyBorder="1"/>
    <xf numFmtId="0" fontId="10" fillId="0" borderId="9" xfId="0" applyFont="1" applyBorder="1"/>
    <xf numFmtId="0" fontId="9" fillId="0" borderId="0" xfId="1" applyFont="1" applyFill="1" applyBorder="1" applyAlignment="1">
      <alignment horizontal="center" vertical="center"/>
    </xf>
    <xf numFmtId="0" fontId="10" fillId="0" borderId="0" xfId="0" applyFont="1" applyBorder="1"/>
    <xf numFmtId="0" fontId="11" fillId="0" borderId="3" xfId="0" applyFont="1" applyBorder="1" applyAlignment="1">
      <alignment vertical="center"/>
    </xf>
    <xf numFmtId="0" fontId="10" fillId="0" borderId="0" xfId="0" applyFont="1" applyBorder="1" applyAlignment="1">
      <alignment vertical="center"/>
    </xf>
    <xf numFmtId="0" fontId="11" fillId="0" borderId="5" xfId="0" applyFont="1" applyBorder="1" applyAlignment="1">
      <alignment vertical="center"/>
    </xf>
    <xf numFmtId="0" fontId="0" fillId="0" borderId="0" xfId="0" applyAlignment="1"/>
    <xf numFmtId="0" fontId="0" fillId="0" borderId="4" xfId="0" applyBorder="1"/>
    <xf numFmtId="0" fontId="0" fillId="0" borderId="0" xfId="0" applyBorder="1"/>
    <xf numFmtId="0" fontId="0" fillId="0" borderId="0" xfId="0" applyAlignment="1">
      <alignment horizontal="right"/>
    </xf>
    <xf numFmtId="0" fontId="1" fillId="0" borderId="0" xfId="0" applyFont="1" applyBorder="1" applyAlignment="1">
      <alignment horizontal="left"/>
    </xf>
    <xf numFmtId="0" fontId="6" fillId="0" borderId="0" xfId="1" applyAlignment="1">
      <alignment vertical="top"/>
    </xf>
    <xf numFmtId="49" fontId="0" fillId="0" borderId="0" xfId="0" applyNumberFormat="1"/>
    <xf numFmtId="49" fontId="14" fillId="4" borderId="28" xfId="0" applyNumberFormat="1" applyFont="1" applyFill="1" applyBorder="1" applyAlignment="1">
      <alignment vertical="top" wrapText="1"/>
    </xf>
    <xf numFmtId="49" fontId="14" fillId="4" borderId="29" xfId="0" applyNumberFormat="1" applyFont="1" applyFill="1" applyBorder="1" applyAlignment="1">
      <alignment vertical="top" wrapText="1"/>
    </xf>
    <xf numFmtId="49" fontId="0" fillId="0" borderId="0" xfId="0" applyNumberFormat="1" applyAlignment="1">
      <alignment vertical="top"/>
    </xf>
    <xf numFmtId="0" fontId="0" fillId="0" borderId="0" xfId="0" applyNumberFormat="1" applyAlignment="1">
      <alignment vertical="top" wrapText="1"/>
    </xf>
    <xf numFmtId="0" fontId="15" fillId="0" borderId="0" xfId="0" applyFont="1"/>
    <xf numFmtId="0" fontId="0" fillId="0" borderId="0" xfId="0" applyNumberFormat="1" applyAlignment="1">
      <alignment vertical="top"/>
    </xf>
    <xf numFmtId="0" fontId="6" fillId="0" borderId="0" xfId="1" applyNumberFormat="1" applyAlignment="1">
      <alignment vertical="top"/>
    </xf>
    <xf numFmtId="0" fontId="0" fillId="0" borderId="0" xfId="0" quotePrefix="1" applyNumberFormat="1" applyAlignment="1">
      <alignment vertical="top" wrapText="1"/>
    </xf>
    <xf numFmtId="0" fontId="0" fillId="0" borderId="0" xfId="0" applyAlignment="1">
      <alignment horizontal="left"/>
    </xf>
    <xf numFmtId="0" fontId="0" fillId="0" borderId="0" xfId="0" applyAlignment="1">
      <alignment vertical="top" wrapText="1"/>
    </xf>
    <xf numFmtId="0" fontId="0" fillId="0" borderId="0" xfId="0" applyAlignment="1">
      <alignment horizontal="left"/>
    </xf>
    <xf numFmtId="0" fontId="0" fillId="0" borderId="0" xfId="0" applyBorder="1" applyAlignment="1">
      <alignment horizontal="left"/>
    </xf>
    <xf numFmtId="0" fontId="0" fillId="0" borderId="4" xfId="0" applyBorder="1" applyAlignment="1">
      <alignment horizontal="left"/>
    </xf>
    <xf numFmtId="0" fontId="10" fillId="0" borderId="9" xfId="0" applyFont="1" applyBorder="1" applyAlignment="1">
      <alignment horizontal="left"/>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0" fillId="3" borderId="0" xfId="0" applyFill="1" applyBorder="1"/>
    <xf numFmtId="0" fontId="6" fillId="3" borderId="0" xfId="1" applyFill="1" applyBorder="1"/>
    <xf numFmtId="0" fontId="0" fillId="3" borderId="0" xfId="0" applyFill="1" applyBorder="1" applyAlignment="1">
      <alignment horizontal="left"/>
    </xf>
    <xf numFmtId="0" fontId="6" fillId="3" borderId="0" xfId="1" applyFill="1" applyBorder="1" applyAlignment="1">
      <alignment horizontal="left"/>
    </xf>
    <xf numFmtId="49" fontId="0" fillId="0" borderId="0" xfId="0" applyNumberFormat="1" applyAlignment="1">
      <alignment wrapText="1"/>
    </xf>
    <xf numFmtId="0" fontId="7" fillId="0" borderId="0" xfId="0" applyFont="1" applyAlignment="1">
      <alignment horizontal="left" vertical="center"/>
    </xf>
    <xf numFmtId="0" fontId="6" fillId="0" borderId="0" xfId="1"/>
    <xf numFmtId="0" fontId="22" fillId="0" borderId="0" xfId="0" applyFont="1" applyAlignment="1">
      <alignment horizontal="center" vertical="center"/>
    </xf>
    <xf numFmtId="0" fontId="22" fillId="0" borderId="0" xfId="0" applyFont="1" applyAlignment="1">
      <alignment vertical="center"/>
    </xf>
    <xf numFmtId="0" fontId="0" fillId="0" borderId="0" xfId="0" applyNumberFormat="1" applyFill="1"/>
    <xf numFmtId="0" fontId="8" fillId="0" borderId="0" xfId="1" quotePrefix="1" applyFont="1" applyFill="1" applyBorder="1" applyAlignment="1">
      <alignment horizontal="left" vertical="center"/>
    </xf>
    <xf numFmtId="0" fontId="13" fillId="0" borderId="0" xfId="1" quotePrefix="1" applyFont="1" applyFill="1" applyBorder="1" applyAlignment="1">
      <alignment horizontal="left" vertical="center"/>
    </xf>
    <xf numFmtId="0" fontId="13" fillId="0" borderId="0" xfId="1" applyFont="1" applyAlignment="1">
      <alignment horizontal="left" vertical="center"/>
    </xf>
    <xf numFmtId="0" fontId="20" fillId="5" borderId="33" xfId="0" applyFont="1" applyFill="1" applyBorder="1" applyAlignment="1">
      <alignment horizontal="center" vertical="center"/>
    </xf>
    <xf numFmtId="0" fontId="20" fillId="5" borderId="34" xfId="0" applyFont="1" applyFill="1" applyBorder="1" applyAlignment="1">
      <alignment horizontal="center" vertical="center"/>
    </xf>
    <xf numFmtId="0" fontId="17" fillId="3" borderId="0" xfId="0" applyFont="1" applyFill="1" applyBorder="1"/>
    <xf numFmtId="0" fontId="18" fillId="3" borderId="0" xfId="1" applyFont="1" applyFill="1" applyBorder="1"/>
    <xf numFmtId="0" fontId="19" fillId="3" borderId="0" xfId="0" applyFont="1" applyFill="1" applyBorder="1" applyAlignment="1"/>
    <xf numFmtId="0" fontId="0" fillId="0" borderId="0" xfId="0" applyAlignment="1"/>
    <xf numFmtId="0" fontId="23" fillId="0" borderId="0" xfId="0" applyFont="1" applyAlignment="1">
      <alignment horizontal="left"/>
    </xf>
    <xf numFmtId="0" fontId="6" fillId="0" borderId="6" xfId="1" quotePrefix="1" applyBorder="1" applyAlignment="1">
      <alignment horizontal="left"/>
    </xf>
    <xf numFmtId="0" fontId="6" fillId="0" borderId="0" xfId="1" quotePrefix="1" applyBorder="1" applyAlignment="1">
      <alignment horizontal="left"/>
    </xf>
    <xf numFmtId="0" fontId="6" fillId="0" borderId="7" xfId="1" quotePrefix="1" applyBorder="1" applyAlignment="1">
      <alignment horizontal="left"/>
    </xf>
    <xf numFmtId="0" fontId="6" fillId="0" borderId="6" xfId="1"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0" xfId="0" quotePrefix="1" applyBorder="1" applyAlignment="1">
      <alignment horizontal="left"/>
    </xf>
    <xf numFmtId="0" fontId="0" fillId="0" borderId="7" xfId="0" quotePrefix="1" applyBorder="1" applyAlignment="1">
      <alignment horizontal="left"/>
    </xf>
    <xf numFmtId="0" fontId="0" fillId="0" borderId="6" xfId="0" quotePrefix="1" applyBorder="1" applyAlignment="1">
      <alignment horizontal="left"/>
    </xf>
    <xf numFmtId="0" fontId="0" fillId="0" borderId="6" xfId="0" applyBorder="1" applyAlignment="1">
      <alignment horizontal="left"/>
    </xf>
    <xf numFmtId="0" fontId="11"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6" fillId="0" borderId="3" xfId="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7" fillId="0" borderId="0" xfId="0" applyFont="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3" fillId="0" borderId="0" xfId="1" applyFont="1" applyAlignment="1">
      <alignment horizontal="left" vertical="center"/>
    </xf>
    <xf numFmtId="0" fontId="0" fillId="0" borderId="3" xfId="0" applyBorder="1" applyAlignment="1">
      <alignment horizontal="left"/>
    </xf>
    <xf numFmtId="0" fontId="6" fillId="0" borderId="0" xfId="1" applyBorder="1" applyAlignment="1">
      <alignment horizontal="right"/>
    </xf>
    <xf numFmtId="0" fontId="0" fillId="0" borderId="0" xfId="0" applyBorder="1" applyAlignment="1">
      <alignment horizontal="right"/>
    </xf>
    <xf numFmtId="0" fontId="0" fillId="0" borderId="7" xfId="0" applyBorder="1" applyAlignment="1">
      <alignment horizontal="right"/>
    </xf>
    <xf numFmtId="0" fontId="6" fillId="0" borderId="8" xfId="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6" fillId="0" borderId="0" xfId="1" applyBorder="1" applyAlignment="1">
      <alignment horizontal="left"/>
    </xf>
    <xf numFmtId="0" fontId="6" fillId="0" borderId="7" xfId="1" applyBorder="1" applyAlignment="1">
      <alignment horizontal="left"/>
    </xf>
    <xf numFmtId="0" fontId="6" fillId="0" borderId="8" xfId="1" quotePrefix="1" applyBorder="1" applyAlignment="1">
      <alignment horizontal="left"/>
    </xf>
    <xf numFmtId="0" fontId="0" fillId="0" borderId="9" xfId="0" quotePrefix="1" applyBorder="1" applyAlignment="1">
      <alignment horizontal="left"/>
    </xf>
    <xf numFmtId="0" fontId="0" fillId="0" borderId="10" xfId="0" quotePrefix="1" applyBorder="1" applyAlignment="1">
      <alignment horizontal="left"/>
    </xf>
    <xf numFmtId="0" fontId="6" fillId="0" borderId="4" xfId="1" applyBorder="1" applyAlignment="1">
      <alignment horizontal="left"/>
    </xf>
    <xf numFmtId="0" fontId="6" fillId="0" borderId="9" xfId="1" applyBorder="1" applyAlignment="1">
      <alignment horizontal="left"/>
    </xf>
    <xf numFmtId="0" fontId="6" fillId="0" borderId="10" xfId="1" applyBorder="1" applyAlignment="1">
      <alignment horizontal="left"/>
    </xf>
    <xf numFmtId="0" fontId="6" fillId="0" borderId="4" xfId="1" applyBorder="1" applyAlignment="1">
      <alignment horizontal="right"/>
    </xf>
    <xf numFmtId="0" fontId="0" fillId="0" borderId="5" xfId="0" applyBorder="1" applyAlignment="1">
      <alignment horizontal="right"/>
    </xf>
    <xf numFmtId="0" fontId="0" fillId="0" borderId="8" xfId="0" applyBorder="1" applyAlignment="1">
      <alignment horizontal="left"/>
    </xf>
    <xf numFmtId="0" fontId="6" fillId="0" borderId="9" xfId="1" applyBorder="1" applyAlignment="1">
      <alignment horizontal="right"/>
    </xf>
    <xf numFmtId="0" fontId="10" fillId="0" borderId="9" xfId="0" applyFont="1" applyBorder="1" applyAlignment="1">
      <alignment horizontal="right"/>
    </xf>
    <xf numFmtId="0" fontId="10" fillId="0" borderId="9" xfId="0" applyFont="1" applyBorder="1" applyAlignment="1">
      <alignment horizontal="left"/>
    </xf>
    <xf numFmtId="0" fontId="10" fillId="0" borderId="10" xfId="0" applyFont="1" applyBorder="1" applyAlignment="1">
      <alignment horizontal="right"/>
    </xf>
    <xf numFmtId="0" fontId="0" fillId="0" borderId="4" xfId="0" applyBorder="1" applyAlignment="1">
      <alignment horizontal="right"/>
    </xf>
    <xf numFmtId="0" fontId="11" fillId="0" borderId="9" xfId="0" applyFont="1" applyBorder="1" applyAlignment="1">
      <alignment horizontal="left"/>
    </xf>
    <xf numFmtId="0" fontId="16" fillId="0" borderId="9" xfId="1" applyFont="1" applyBorder="1" applyAlignment="1">
      <alignment horizontal="right"/>
    </xf>
    <xf numFmtId="0" fontId="11" fillId="0" borderId="10" xfId="0" applyFont="1" applyBorder="1" applyAlignment="1">
      <alignment horizontal="right"/>
    </xf>
    <xf numFmtId="0" fontId="0" fillId="0" borderId="0" xfId="0" applyBorder="1" applyAlignment="1">
      <alignment horizontal="center"/>
    </xf>
    <xf numFmtId="0" fontId="12" fillId="2" borderId="19" xfId="0" applyFont="1" applyFill="1" applyBorder="1" applyAlignment="1">
      <alignment horizontal="left" wrapText="1"/>
    </xf>
    <xf numFmtId="0" fontId="12" fillId="2" borderId="17" xfId="0" applyFont="1" applyFill="1" applyBorder="1" applyAlignment="1">
      <alignment horizontal="left" wrapText="1"/>
    </xf>
    <xf numFmtId="0" fontId="12" fillId="2" borderId="20" xfId="0" applyFont="1" applyFill="1" applyBorder="1" applyAlignment="1">
      <alignment horizontal="left" wrapText="1"/>
    </xf>
    <xf numFmtId="0" fontId="12" fillId="2" borderId="23" xfId="0" applyFont="1" applyFill="1" applyBorder="1" applyAlignment="1">
      <alignment horizontal="left"/>
    </xf>
    <xf numFmtId="0" fontId="12" fillId="2" borderId="12" xfId="0" applyFont="1" applyFill="1" applyBorder="1" applyAlignment="1">
      <alignment horizontal="left"/>
    </xf>
    <xf numFmtId="0" fontId="12" fillId="2" borderId="17" xfId="0" applyFont="1" applyFill="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0" fillId="0" borderId="9" xfId="0" applyFont="1" applyBorder="1" applyAlignment="1">
      <alignment horizontal="center"/>
    </xf>
    <xf numFmtId="0" fontId="6" fillId="3" borderId="25" xfId="1" applyFill="1" applyBorder="1"/>
    <xf numFmtId="0" fontId="6" fillId="3" borderId="27" xfId="1" applyFill="1" applyBorder="1"/>
    <xf numFmtId="0" fontId="6" fillId="3" borderId="25" xfId="1" applyFill="1" applyBorder="1" applyAlignment="1">
      <alignment wrapText="1"/>
    </xf>
    <xf numFmtId="0" fontId="6" fillId="3" borderId="27" xfId="1" applyFill="1" applyBorder="1" applyAlignment="1">
      <alignment wrapText="1"/>
    </xf>
    <xf numFmtId="0" fontId="6" fillId="3" borderId="25" xfId="1" applyFill="1" applyBorder="1" applyAlignment="1">
      <alignment horizontal="right"/>
    </xf>
    <xf numFmtId="0" fontId="6" fillId="3" borderId="27" xfId="1" applyFill="1" applyBorder="1" applyAlignment="1">
      <alignment horizontal="right"/>
    </xf>
    <xf numFmtId="0" fontId="12" fillId="2" borderId="11" xfId="0" applyFont="1" applyFill="1" applyBorder="1" applyAlignment="1">
      <alignment horizontal="left" wrapText="1"/>
    </xf>
    <xf numFmtId="0" fontId="12" fillId="2" borderId="12" xfId="0" applyFont="1" applyFill="1" applyBorder="1" applyAlignment="1">
      <alignment horizontal="left" wrapText="1"/>
    </xf>
    <xf numFmtId="0" fontId="12" fillId="2" borderId="13" xfId="0" applyFont="1" applyFill="1" applyBorder="1" applyAlignment="1">
      <alignment horizontal="left"/>
    </xf>
    <xf numFmtId="0" fontId="6" fillId="0" borderId="24" xfId="1" applyBorder="1" applyAlignment="1">
      <alignment horizontal="right" wrapText="1"/>
    </xf>
    <xf numFmtId="0" fontId="6" fillId="0" borderId="18" xfId="1" applyBorder="1" applyAlignment="1">
      <alignment horizontal="right" wrapText="1"/>
    </xf>
    <xf numFmtId="0" fontId="0" fillId="3" borderId="30" xfId="0" applyFont="1" applyFill="1" applyBorder="1" applyAlignment="1">
      <alignment wrapText="1"/>
    </xf>
    <xf numFmtId="0" fontId="0" fillId="3" borderId="26" xfId="0" applyFont="1" applyFill="1" applyBorder="1" applyAlignment="1">
      <alignment wrapText="1"/>
    </xf>
    <xf numFmtId="0" fontId="0" fillId="3" borderId="27" xfId="0" applyFont="1" applyFill="1" applyBorder="1" applyAlignment="1">
      <alignment wrapText="1"/>
    </xf>
    <xf numFmtId="0" fontId="12" fillId="2" borderId="20" xfId="0" applyFont="1" applyFill="1" applyBorder="1" applyAlignment="1">
      <alignment horizontal="left" vertical="center"/>
    </xf>
    <xf numFmtId="0" fontId="6" fillId="0" borderId="14" xfId="1" applyBorder="1" applyAlignment="1">
      <alignment horizontal="left"/>
    </xf>
    <xf numFmtId="0" fontId="6" fillId="0" borderId="15" xfId="1" applyBorder="1" applyAlignment="1">
      <alignment horizontal="left"/>
    </xf>
    <xf numFmtId="0" fontId="6" fillId="0" borderId="18" xfId="1" applyBorder="1" applyAlignment="1">
      <alignment horizontal="left"/>
    </xf>
    <xf numFmtId="0" fontId="6" fillId="0" borderId="16" xfId="1" applyBorder="1" applyAlignment="1">
      <alignment horizontal="left"/>
    </xf>
    <xf numFmtId="0" fontId="6" fillId="0" borderId="15" xfId="1" applyBorder="1" applyAlignment="1">
      <alignment horizontal="right"/>
    </xf>
    <xf numFmtId="0" fontId="6" fillId="0" borderId="16" xfId="1" applyBorder="1" applyAlignment="1">
      <alignment horizontal="right"/>
    </xf>
    <xf numFmtId="0" fontId="6" fillId="0" borderId="30" xfId="1" applyBorder="1" applyAlignment="1"/>
    <xf numFmtId="0" fontId="6" fillId="0" borderId="27" xfId="1" applyBorder="1" applyAlignment="1"/>
    <xf numFmtId="0" fontId="6" fillId="0" borderId="25" xfId="1" applyBorder="1" applyAlignment="1"/>
    <xf numFmtId="0" fontId="6" fillId="0" borderId="25" xfId="1" applyBorder="1" applyAlignment="1">
      <alignment horizontal="right"/>
    </xf>
    <xf numFmtId="0" fontId="6" fillId="0" borderId="27" xfId="1" applyBorder="1" applyAlignment="1">
      <alignment horizontal="right"/>
    </xf>
    <xf numFmtId="0" fontId="6" fillId="0" borderId="26" xfId="1" applyBorder="1" applyAlignment="1"/>
    <xf numFmtId="0" fontId="6" fillId="0" borderId="21" xfId="1" applyBorder="1" applyAlignment="1">
      <alignment horizontal="left"/>
    </xf>
    <xf numFmtId="0" fontId="0" fillId="0" borderId="22" xfId="0" applyBorder="1" applyAlignment="1">
      <alignment horizontal="left"/>
    </xf>
    <xf numFmtId="0" fontId="6" fillId="0" borderId="24" xfId="1" applyBorder="1" applyAlignment="1">
      <alignment horizontal="left"/>
    </xf>
    <xf numFmtId="0" fontId="6" fillId="0" borderId="24" xfId="1" applyBorder="1" applyAlignment="1">
      <alignment horizontal="right"/>
    </xf>
    <xf numFmtId="0" fontId="6" fillId="0" borderId="31" xfId="1" applyBorder="1" applyAlignment="1">
      <alignment horizontal="right"/>
    </xf>
    <xf numFmtId="0" fontId="0" fillId="0" borderId="15" xfId="0" applyBorder="1" applyAlignment="1">
      <alignment horizontal="left"/>
    </xf>
    <xf numFmtId="0" fontId="0" fillId="0" borderId="18" xfId="0" applyBorder="1" applyAlignment="1">
      <alignment horizontal="left"/>
    </xf>
    <xf numFmtId="0" fontId="12" fillId="2" borderId="11" xfId="0" applyFont="1" applyFill="1" applyBorder="1" applyAlignment="1">
      <alignment vertical="center" wrapText="1"/>
    </xf>
    <xf numFmtId="0" fontId="12" fillId="2" borderId="12" xfId="0" applyFont="1" applyFill="1" applyBorder="1" applyAlignment="1">
      <alignment vertical="center" wrapText="1"/>
    </xf>
    <xf numFmtId="0" fontId="12" fillId="2" borderId="17" xfId="0" applyFont="1" applyFill="1" applyBorder="1" applyAlignment="1">
      <alignment vertical="center" wrapText="1"/>
    </xf>
    <xf numFmtId="0" fontId="6" fillId="0" borderId="18" xfId="1" applyBorder="1" applyAlignment="1">
      <alignment horizontal="right"/>
    </xf>
    <xf numFmtId="0" fontId="0" fillId="0" borderId="24" xfId="0" applyBorder="1" applyAlignment="1">
      <alignment horizontal="left"/>
    </xf>
    <xf numFmtId="0" fontId="6" fillId="3" borderId="30" xfId="1" applyFill="1" applyBorder="1" applyAlignment="1">
      <alignment horizontal="left" wrapText="1"/>
    </xf>
    <xf numFmtId="0" fontId="6" fillId="3" borderId="27" xfId="1" applyFill="1" applyBorder="1" applyAlignment="1">
      <alignment horizontal="left" wrapText="1"/>
    </xf>
    <xf numFmtId="0" fontId="0" fillId="3" borderId="25" xfId="0" applyFont="1" applyFill="1" applyBorder="1" applyAlignment="1">
      <alignment horizontal="left"/>
    </xf>
    <xf numFmtId="0" fontId="0" fillId="3" borderId="27" xfId="0" applyFont="1" applyFill="1" applyBorder="1" applyAlignment="1">
      <alignment horizontal="left"/>
    </xf>
    <xf numFmtId="0" fontId="6" fillId="3" borderId="25" xfId="1" applyFill="1" applyBorder="1" applyAlignment="1">
      <alignment horizontal="left"/>
    </xf>
    <xf numFmtId="0" fontId="6" fillId="3" borderId="27" xfId="1" applyFill="1" applyBorder="1" applyAlignment="1">
      <alignment horizontal="left"/>
    </xf>
    <xf numFmtId="0" fontId="0" fillId="0" borderId="21"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1" fillId="0" borderId="24" xfId="0" applyFont="1" applyBorder="1" applyAlignment="1">
      <alignment horizontal="left"/>
    </xf>
    <xf numFmtId="0" fontId="1" fillId="0" borderId="15" xfId="0" applyFont="1" applyBorder="1" applyAlignment="1">
      <alignment horizontal="left"/>
    </xf>
    <xf numFmtId="0" fontId="12" fillId="2" borderId="23" xfId="0" applyFont="1" applyFill="1" applyBorder="1" applyAlignment="1"/>
    <xf numFmtId="0" fontId="12" fillId="2" borderId="17" xfId="0" applyFont="1" applyFill="1" applyBorder="1" applyAlignment="1"/>
    <xf numFmtId="0" fontId="12" fillId="2" borderId="23" xfId="0" applyFont="1" applyFill="1" applyBorder="1" applyAlignment="1">
      <alignment horizontal="right"/>
    </xf>
    <xf numFmtId="0" fontId="12" fillId="2" borderId="17" xfId="0" applyFont="1" applyFill="1" applyBorder="1" applyAlignment="1">
      <alignment horizontal="right"/>
    </xf>
    <xf numFmtId="0" fontId="12" fillId="2" borderId="12" xfId="0" applyFont="1" applyFill="1" applyBorder="1" applyAlignment="1">
      <alignment horizontal="right"/>
    </xf>
    <xf numFmtId="0" fontId="12" fillId="2" borderId="23" xfId="0" applyFont="1" applyFill="1" applyBorder="1" applyAlignment="1">
      <alignment horizontal="right" vertical="center"/>
    </xf>
    <xf numFmtId="0" fontId="12" fillId="2" borderId="13" xfId="0" applyFont="1" applyFill="1" applyBorder="1" applyAlignment="1">
      <alignment horizontal="right" vertical="center"/>
    </xf>
    <xf numFmtId="0" fontId="6" fillId="3" borderId="26" xfId="1" applyFill="1" applyBorder="1" applyAlignment="1">
      <alignment horizontal="left"/>
    </xf>
    <xf numFmtId="0" fontId="0" fillId="3" borderId="26" xfId="0" applyFont="1" applyFill="1" applyBorder="1" applyAlignment="1">
      <alignment horizontal="left"/>
    </xf>
    <xf numFmtId="0" fontId="6" fillId="3" borderId="31" xfId="1" applyFill="1" applyBorder="1" applyAlignment="1">
      <alignment horizontal="right"/>
    </xf>
    <xf numFmtId="0" fontId="6" fillId="0" borderId="22" xfId="1" applyBorder="1" applyAlignment="1">
      <alignment horizontal="left"/>
    </xf>
    <xf numFmtId="0" fontId="12" fillId="2" borderId="23" xfId="0" applyFont="1" applyFill="1" applyBorder="1" applyAlignment="1">
      <alignment vertical="center"/>
    </xf>
    <xf numFmtId="0" fontId="12" fillId="2" borderId="17" xfId="0" applyFont="1" applyFill="1" applyBorder="1" applyAlignment="1">
      <alignment vertical="center"/>
    </xf>
    <xf numFmtId="0" fontId="12" fillId="2" borderId="23" xfId="0" applyFont="1" applyFill="1" applyBorder="1" applyAlignment="1">
      <alignment vertical="center" wrapText="1"/>
    </xf>
    <xf numFmtId="0" fontId="12" fillId="2" borderId="17" xfId="0" applyFont="1" applyFill="1" applyBorder="1" applyAlignment="1">
      <alignment horizontal="right" vertical="center"/>
    </xf>
    <xf numFmtId="0" fontId="6" fillId="0" borderId="24" xfId="1" applyBorder="1" applyAlignment="1"/>
    <xf numFmtId="0" fontId="6" fillId="0" borderId="18" xfId="1" applyBorder="1" applyAlignment="1"/>
    <xf numFmtId="0" fontId="6" fillId="0" borderId="24" xfId="1" applyBorder="1"/>
    <xf numFmtId="0" fontId="6" fillId="0" borderId="18" xfId="1" applyBorder="1"/>
    <xf numFmtId="0" fontId="0" fillId="0" borderId="14" xfId="0" applyBorder="1" applyAlignment="1"/>
    <xf numFmtId="0" fontId="0" fillId="0" borderId="15" xfId="0" applyBorder="1" applyAlignment="1"/>
    <xf numFmtId="0" fontId="0" fillId="0" borderId="18" xfId="0" applyBorder="1" applyAlignment="1"/>
    <xf numFmtId="0" fontId="12" fillId="2" borderId="13" xfId="0" applyFont="1" applyFill="1" applyBorder="1" applyAlignment="1">
      <alignment horizontal="right"/>
    </xf>
    <xf numFmtId="0" fontId="12" fillId="2" borderId="11" xfId="0" applyFont="1" applyFill="1" applyBorder="1" applyAlignment="1">
      <alignment wrapText="1"/>
    </xf>
    <xf numFmtId="0" fontId="12" fillId="2" borderId="17" xfId="0" applyFont="1" applyFill="1" applyBorder="1" applyAlignment="1">
      <alignment wrapText="1"/>
    </xf>
    <xf numFmtId="0" fontId="12" fillId="2" borderId="23" xfId="0" applyFont="1" applyFill="1" applyBorder="1" applyAlignment="1">
      <alignment wrapText="1"/>
    </xf>
    <xf numFmtId="0" fontId="12" fillId="2" borderId="12" xfId="0" applyFont="1" applyFill="1" applyBorder="1" applyAlignment="1"/>
    <xf numFmtId="0" fontId="11" fillId="0" borderId="1" xfId="0" applyFont="1" applyBorder="1" applyAlignment="1">
      <alignment vertical="center"/>
    </xf>
    <xf numFmtId="0" fontId="11" fillId="0" borderId="32" xfId="0" applyFont="1" applyBorder="1" applyAlignment="1">
      <alignment vertical="center"/>
    </xf>
    <xf numFmtId="0" fontId="11" fillId="0" borderId="2" xfId="0" applyFont="1" applyBorder="1" applyAlignment="1">
      <alignment vertical="center"/>
    </xf>
    <xf numFmtId="0" fontId="11" fillId="0" borderId="32" xfId="0" applyFont="1" applyBorder="1" applyAlignment="1">
      <alignment horizontal="left" vertical="center"/>
    </xf>
  </cellXfs>
  <cellStyles count="3">
    <cellStyle name="Hyperlink" xfId="1" builtinId="8"/>
    <cellStyle name="Normal" xfId="0" builtinId="0"/>
    <cellStyle name="Normal 2" xfId="2" xr:uid="{1E26C81D-3410-4161-B3D9-6025E4495CAD}"/>
  </cellStyles>
  <dxfs count="64">
    <dxf>
      <numFmt numFmtId="0" formatCode="General"/>
    </dxf>
    <dxf>
      <font>
        <b val="0"/>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
      <font>
        <b val="0"/>
      </font>
      <numFmt numFmtId="0" formatCode="General"/>
    </dxf>
    <dxf>
      <font>
        <b/>
      </font>
      <numFmt numFmtId="0" formatCode="General"/>
    </dxf>
    <dxf>
      <font>
        <b/>
      </font>
      <numFmt numFmtId="0" formatCode="General"/>
    </dxf>
    <dxf>
      <font>
        <strike val="0"/>
        <outline val="0"/>
        <shadow val="0"/>
        <u/>
        <vertAlign val="baseline"/>
        <sz val="11"/>
        <color theme="8" tint="-0.249977111117893"/>
        <name val="Calibri"/>
        <family val="2"/>
        <scheme val="minor"/>
      </font>
    </dxf>
    <dxf>
      <numFmt numFmtId="0" formatCode="General"/>
      <alignment horizontal="general" vertical="top" textRotation="0" indent="0" justifyLastLine="0" shrinkToFit="0" readingOrder="0"/>
    </dxf>
    <dxf>
      <numFmt numFmtId="0" formatCode="General"/>
      <alignment horizontal="general" vertical="top" textRotation="0" indent="0" justifyLastLine="0" shrinkToFit="0" readingOrder="0"/>
    </dxf>
    <dxf>
      <numFmt numFmtId="0" formatCode="General"/>
      <alignment horizontal="general" vertical="top" textRotation="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indent="0" justifyLastLine="0" shrinkToFit="0" readingOrder="0"/>
    </dxf>
    <dxf>
      <numFmt numFmtId="0" formatCode="General"/>
      <alignment horizontal="general" vertical="top" textRotation="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alignment horizontal="general" vertical="top" textRotation="0" indent="0" justifyLastLine="0" shrinkToFit="0" readingOrder="0"/>
    </dxf>
    <dxf>
      <numFmt numFmtId="0" formatCode="General"/>
      <alignment horizontal="general" vertical="top" textRotation="0" indent="0" justifyLastLine="0" shrinkToFit="0" readingOrder="0"/>
    </dxf>
    <dxf>
      <numFmt numFmtId="0" formatCode="General"/>
      <alignment horizontal="general" vertical="top" textRotation="0" indent="0" justifyLastLine="0" shrinkToFit="0" readingOrder="0"/>
    </dxf>
    <dxf>
      <numFmt numFmtId="0" formatCode="General"/>
      <alignment horizontal="general" vertical="top" textRotation="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indent="0" justifyLastLine="0" shrinkToFit="0" readingOrder="0"/>
    </dxf>
    <dxf>
      <numFmt numFmtId="0" formatCode="General"/>
      <alignment horizontal="general" vertical="top" textRotation="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indent="0" justifyLastLine="0" shrinkToFit="0" readingOrder="0"/>
    </dxf>
    <dxf>
      <border outline="0">
        <top style="thin">
          <color theme="4" tint="0.39997558519241921"/>
        </top>
      </border>
    </dxf>
    <dxf>
      <alignment horizontal="general" vertical="top" textRotation="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30" formatCode="@"/>
      <fill>
        <patternFill patternType="solid">
          <fgColor theme="4"/>
          <bgColor theme="4"/>
        </patternFill>
      </fill>
      <alignment horizontal="general" vertical="top"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6350</xdr:colOff>
      <xdr:row>1</xdr:row>
      <xdr:rowOff>3174</xdr:rowOff>
    </xdr:from>
    <xdr:to>
      <xdr:col>23</xdr:col>
      <xdr:colOff>6350</xdr:colOff>
      <xdr:row>22</xdr:row>
      <xdr:rowOff>31749</xdr:rowOff>
    </xdr:to>
    <xdr:sp macro="" textlink="">
      <xdr:nvSpPr>
        <xdr:cNvPr id="2" name="Rectangle: Rounded Corners 1">
          <a:extLst>
            <a:ext uri="{FF2B5EF4-FFF2-40B4-BE49-F238E27FC236}">
              <a16:creationId xmlns:a16="http://schemas.microsoft.com/office/drawing/2014/main" id="{499DCD90-6CD2-9762-5B44-5EA074DC6E1C}"/>
            </a:ext>
          </a:extLst>
        </xdr:cNvPr>
        <xdr:cNvSpPr/>
      </xdr:nvSpPr>
      <xdr:spPr>
        <a:xfrm>
          <a:off x="615950" y="184149"/>
          <a:ext cx="14335125" cy="4038600"/>
        </a:xfrm>
        <a:prstGeom prst="roundRect">
          <a:avLst>
            <a:gd name="adj" fmla="val 2571"/>
          </a:avLst>
        </a:prstGeom>
        <a:noFill/>
        <a:ln w="28575"/>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no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4789E0A-D450-4228-8B9E-96328608AF2A}" name="Table7" displayName="Table7" ref="A1:C11" totalsRowShown="0" dataDxfId="63">
  <autoFilter ref="A1:C11" xr:uid="{34789E0A-D450-4228-8B9E-96328608AF2A}"/>
  <tableColumns count="3">
    <tableColumn id="1" xr3:uid="{47A213E0-ADE4-4814-B11A-1DFBFD0B0063}" name="FR" dataDxfId="62"/>
    <tableColumn id="2" xr3:uid="{14384587-BBD6-4630-A519-C16F244842C3}" name="DE" dataDxfId="61"/>
    <tableColumn id="3" xr3:uid="{D4FA29D4-5FF8-42A8-8698-39AFA52E1838}" name="EN" dataDxfId="6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F97272C-347C-40EE-AE04-F9085625CB56}" name="Table3" displayName="Table3" ref="A1:F197" totalsRowShown="0" headerRowDxfId="59" dataDxfId="57" headerRowBorderDxfId="58" tableBorderDxfId="56">
  <autoFilter ref="A1:F197" xr:uid="{6F97272C-347C-40EE-AE04-F9085625CB56}"/>
  <tableColumns count="6">
    <tableColumn id="1" xr3:uid="{9367FC32-8070-43B7-85B4-1E35F4DAAC69}" name="Business Term" dataDxfId="55">
      <calculatedColumnFormula>'EN16931-DB'!B2</calculatedColumnFormula>
    </tableColumn>
    <tableColumn id="2" xr3:uid="{C6025596-145B-4F05-B2F6-2569964A0FA5}" name="Business Group" dataDxfId="54">
      <calculatedColumnFormula>'EN16931-DB'!A2</calculatedColumnFormula>
    </tableColumn>
    <tableColumn id="3" xr3:uid="{BB0F674B-9B7B-4C90-8C5B-3A424D8C8A7B}" name="Terme métier / betriebswirt-_x000a_schaftlicher Begriff / Business Term" dataDxfId="53">
      <calculatedColumnFormula>IF('Language choice &amp; Intro'!$I$3&lt;&gt;"FR",IF('Language choice &amp; Intro'!$I$3&lt;&gt;"DE",'EN16931-DB'!I2,'EN16931-DB'!F2),'EN16931-DB'!C2)</calculatedColumnFormula>
    </tableColumn>
    <tableColumn id="4" xr3:uid="{2F60A722-8145-4E1A-82DE-65C51E92CFB2}" name="Description / Beschreibung / Description" dataDxfId="52">
      <calculatedColumnFormula>IF('Language choice &amp; Intro'!$I$3&lt;&gt;"FR",IF('Language choice &amp; Intro'!$I$3&lt;&gt;"DE",'EN16931-DB'!J2,'EN16931-DB'!G2),'EN16931-DB'!D2)</calculatedColumnFormula>
    </tableColumn>
    <tableColumn id="5" xr3:uid="{1DBBB75C-E7CA-491F-9392-14F58A26735E}" name="Note d'utilisation / Hinweis zur Nutzung / Usage Note" dataDxfId="51">
      <calculatedColumnFormula>IF('Language choice &amp; Intro'!$I$3&lt;&gt;"FR",IF('Language choice &amp; Intro'!$I$3&lt;&gt;"DE",'EN16931-DB'!K2,'EN16931-DB'!H2),'EN16931-DB'!E2)</calculatedColumnFormula>
    </tableColumn>
    <tableColumn id="6" xr3:uid="{BEC0F222-3A53-4723-A1CA-BE618F532084}" name="Peppol URL" dataDxfId="50" dataCellStyle="Hyperlink"/>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57C192-FE7E-492B-8302-92DC6E4A80C2}" name="Table1" displayName="Table1" ref="A1:L197" totalsRowShown="0" headerRowDxfId="49" dataDxfId="48">
  <autoFilter ref="A1:L197" xr:uid="{9657C192-FE7E-492B-8302-92DC6E4A80C2}"/>
  <tableColumns count="12">
    <tableColumn id="1" xr3:uid="{CA6C5E79-9331-4551-8046-AC66DE140433}" name="Business Group" dataDxfId="47"/>
    <tableColumn id="2" xr3:uid="{3DB4403A-800C-498D-9271-D4B81437D277}" name="Business Term" dataDxfId="46"/>
    <tableColumn id="3" xr3:uid="{3DFFCCB5-7DD1-4194-903D-40F4574E770A}" name="Terme métier [FR]" dataDxfId="45"/>
    <tableColumn id="4" xr3:uid="{90EAD01E-43B3-4120-BB1A-02BAAF9A3B42}" name="Description [FR]" dataDxfId="44"/>
    <tableColumn id="5" xr3:uid="{9B216D43-C71D-47F1-8CE0-2FE612641448}" name="Note d'utilisation [FR]" dataDxfId="43"/>
    <tableColumn id="6" xr3:uid="{445B6F6C-ED99-4D2D-9568-38786AAA6F55}" name="Terme métier [DE]" dataDxfId="42"/>
    <tableColumn id="7" xr3:uid="{62E78354-BF3B-431D-98F0-2312565619D0}" name="Description [DE]" dataDxfId="41"/>
    <tableColumn id="8" xr3:uid="{5A341208-CDDA-435E-9D92-27A83C3791CE}" name="Note d'utilisation [DE]" dataDxfId="40"/>
    <tableColumn id="9" xr3:uid="{0C966097-6972-4FF5-BFAC-AC6457EB1EC5}" name="Terme métier [EN]" dataDxfId="39"/>
    <tableColumn id="10" xr3:uid="{B68819BA-10F5-402A-BE1E-76BAC05CDAEF}" name="Description [EN]" dataDxfId="38"/>
    <tableColumn id="11" xr3:uid="{9FFFC461-A184-4D26-867C-CE2B9C2F6010}" name="Note d'utilisation [EN]" dataDxfId="37"/>
    <tableColumn id="12" xr3:uid="{63D1000D-8962-455A-BBF4-A2F147E6F1B1}" name="Peppol URL" dataDxfId="36" dataCellStyle="Hyperlink"/>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7F7D90-1CAC-4F14-A4DC-F5CDBD7C01AC}" name="test" displayName="test" ref="A1:I279" totalsRowShown="0" dataDxfId="35">
  <autoFilter ref="A1:I279" xr:uid="{5A7F7D90-1CAC-4F14-A4DC-F5CDBD7C01AC}"/>
  <tableColumns count="9">
    <tableColumn id="9" xr3:uid="{E25F0C52-5EA0-4EB5-B0F5-B3C403F6ACDC}" name="Business Group/Term" dataDxfId="34" dataCellStyle="Hyperlink">
      <calculatedColumnFormula>IF(test[[#This Row],[BT def]]&lt;&gt;"",IF(LEFT(test[[#This Row],[BT def]],2)="BT",HYPERLINK("#'EN16931'!A"&amp;MATCH(test[[#This Row],[BT def]], 'EN 16931'!A:A, 0),test[[#This Row],[BT def]]),HYPERLINK("#'EN16931'!B"&amp;MATCH(test[[#This Row],[BT def]], 'EN 16931'!B:B, 0),test[[#This Row],[BT def]])),"")</calculatedColumnFormula>
    </tableColumn>
    <tableColumn id="10" xr3:uid="{190D611D-8912-4797-97FA-952C80B3462B}" name="Secondary BG/BT" dataDxfId="33" dataCellStyle="Hyperlink">
      <calculatedColumnFormula>IF(test[[#This Row],[Alt BT def]]&lt;&gt;"",IF(LEFT(test[[#This Row],[Alt BT def]],2)="BT",HYPERLINK("#'EN16931'!A"&amp;MATCH(test[[#This Row],[Alt BT def]], 'EN 16931'!A:A, 0),test[[#This Row],[Alt BT def]]),HYPERLINK("#'EN16931'!B"&amp;MATCH(test[[#This Row],[Alt BT def]], 'EN 16931'!B:B, 0),test[[#This Row],[Alt BT def]])),"")</calculatedColumnFormula>
    </tableColumn>
    <tableColumn id="1" xr3:uid="{013C979C-9B52-401B-B031-11D2D24766D1}" name="Card" dataDxfId="32"/>
    <tableColumn id="2" xr3:uid="{8D2D0609-CD45-44A0-B40C-94F6C14EE829}" name="Name" dataDxfId="31"/>
    <tableColumn id="3" xr3:uid="{D680059B-1E72-41DF-8240-1381BACD3230}" name="Description" dataDxfId="30"/>
    <tableColumn id="5" xr3:uid="{756DABFB-EF28-4B8E-8092-F2E54EDE374B}" name="Comment" dataDxfId="29"/>
    <tableColumn id="4" xr3:uid="{54AF26ED-A98A-4685-B8D2-063E93EFFB0C}" name="URL" dataDxfId="28"/>
    <tableColumn id="6" xr3:uid="{B16BE0FF-85A5-4B84-9F23-8FF091B3F136}" name="BT def" dataDxfId="27"/>
    <tableColumn id="7" xr3:uid="{69C9A9F7-7732-4848-A11D-A61219077AC3}" name="Alt BT def" dataDxfId="2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C6A70E4-206C-4F77-A5C8-990FC77625D2}" name="test7" displayName="test7" ref="A1:I277" totalsRowShown="0" dataDxfId="25">
  <autoFilter ref="A1:I277" xr:uid="{5A7F7D90-1CAC-4F14-A4DC-F5CDBD7C01AC}"/>
  <tableColumns count="9">
    <tableColumn id="9" xr3:uid="{9E3ED0B3-47E4-45EC-B56C-8FCEC7085191}" name="Business Group/Term" dataDxfId="24" dataCellStyle="Hyperlink">
      <calculatedColumnFormula>IF(test7[[#This Row],[BT def]]&lt;&gt;"",IF(LEFT(test7[[#This Row],[BT def]],2)="BT",HYPERLINK("#'EN16931'!A"&amp;MATCH(test7[[#This Row],[BT def]], 'EN 16931'!A:A, 0),test7[[#This Row],[BT def]]),HYPERLINK("#'EN16931'!B"&amp;MATCH(test7[[#This Row],[BT def]], 'EN 16931'!B:B, 0),test7[[#This Row],[BT def]])),"")</calculatedColumnFormula>
    </tableColumn>
    <tableColumn id="10" xr3:uid="{7B9837D2-BD02-401F-8DC9-C9B98974309C}" name="Secondary BG/BT" dataDxfId="23" dataCellStyle="Hyperlink">
      <calculatedColumnFormula>IF(test7[[#This Row],[Alt BT def]]&lt;&gt;"",IF(LEFT(test7[[#This Row],[Alt BT def]],2)="BT",HYPERLINK("#'EN16931'!A"&amp;MATCH(test7[[#This Row],[Alt BT def]], 'EN 16931'!A:A, 0),test7[[#This Row],[Alt BT def]]),HYPERLINK("#'EN16931'!B"&amp;MATCH(test7[[#This Row],[Alt BT def]], 'EN 16931'!B:B, 0),test7[[#This Row],[Alt BT def]])),"")</calculatedColumnFormula>
    </tableColumn>
    <tableColumn id="1" xr3:uid="{0B46BE06-7405-4FEE-8AFC-6A9466E10431}" name="Card" dataDxfId="22"/>
    <tableColumn id="2" xr3:uid="{85C497D4-06B1-4C66-8F61-83C0F6DEAA35}" name="Name" dataDxfId="21"/>
    <tableColumn id="3" xr3:uid="{EAE25627-3E79-4726-B52B-1414ACA4BEB4}" name="Description" dataDxfId="20"/>
    <tableColumn id="5" xr3:uid="{5710E964-45B2-496E-91A1-38793E815147}" name="Comment" dataDxfId="19"/>
    <tableColumn id="4" xr3:uid="{A1E43D9C-D395-4AE3-B3E2-EF9AFFD18FC3}" name="URL" dataDxfId="18"/>
    <tableColumn id="6" xr3:uid="{4B538408-8DD9-4648-A036-BCA400E0D819}" name="BT def" dataDxfId="17"/>
    <tableColumn id="7" xr3:uid="{32AC4277-936A-482A-83D4-591105CFB2CC}" name="Alt BT def" dataDxfId="1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B8B9B78-B209-4C4E-A537-60DC214D7BB6}" name="Table4" displayName="Table4" ref="A1:D70" totalsRowShown="0">
  <autoFilter ref="A1:D70" xr:uid="{2B8B9B78-B209-4C4E-A537-60DC214D7BB6}"/>
  <tableColumns count="4">
    <tableColumn id="1" xr3:uid="{0BA92232-F15D-4668-8065-34050B8FA23E}" name="Business Term" dataDxfId="15">
      <calculatedColumnFormula>IF(Table2[[#This Row],[BT]]="-","",HYPERLINK("#'EN16931'!A"&amp;MATCH(Table2[[#This Row],[BT]], 'EN 16931'!A:A, 0),Table2[[#This Row],[BT]]))</calculatedColumnFormula>
    </tableColumn>
    <tableColumn id="2" xr3:uid="{47306335-6A3B-4184-9405-090DD11AA647}" name="Page Myguichet.lu" dataDxfId="14">
      <calculatedColumnFormula>IF('Language choice &amp; Intro'!$I$3&lt;&gt;"FR",IF('Language choice &amp; Intro'!$I$3&lt;&gt;"DE",Table2[[#This Row],[Page Myguichet.lu '[EN']]],Table2[[#This Row],[Page Myguichet.lu '[DE']]]),Table2[[#This Row],[Page Myguichet.lu '[FR']]])</calculatedColumnFormula>
    </tableColumn>
    <tableColumn id="3" xr3:uid="{C9CA0ABD-1C18-44E0-8402-92DC4B90C3A6}" name="Catégorie MyGuichet.lu" dataDxfId="13">
      <calculatedColumnFormula>IF('Language choice &amp; Intro'!$I$3&lt;&gt;"FR",IF('Language choice &amp; Intro'!$I$3&lt;&gt;"DE",Table2[[#This Row],[Catégorie MyGuichet.lu '[EN']]],Table2[[#This Row],[Catégorie MyGuichet.lu '[DE']]]),Table2[[#This Row],[Catégorie MyGuichet.lu '[FR']]])</calculatedColumnFormula>
    </tableColumn>
    <tableColumn id="4" xr3:uid="{19C1E82A-52D5-47CB-BEE2-036DCC759512}" name="Nom du champ MyGuichet.lu" dataDxfId="12">
      <calculatedColumnFormula>IF('Language choice &amp; Intro'!$I$3&lt;&gt;"FR",IF('Language choice &amp; Intro'!$I$3&lt;&gt;"DE",Table2[[#This Row],[Nom du champ MyGuichet.lu '[EN']]],Table2[[#This Row],[Nom du champ MyGuichet.lu '[DE']]]),Table2[[#This Row],[Nom du champ MyGuichet.lu '[FR']]])</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1797FE-85E5-4E1D-B2A2-6A369B985A55}" name="Table2" displayName="Table2" ref="A1:J71" totalsRowShown="0" dataDxfId="11" headerRowCellStyle="Normal">
  <autoFilter ref="A1:J71" xr:uid="{841797FE-85E5-4E1D-B2A2-6A369B985A55}"/>
  <tableColumns count="10">
    <tableColumn id="8" xr3:uid="{10D2624B-F40D-4FC9-87CB-99FEAE3E16BD}" name="BT" dataDxfId="10"/>
    <tableColumn id="2" xr3:uid="{4E2CDB1F-EB38-4769-AD05-53EEFDE62034}" name="Page Myguichet.lu [FR]" dataDxfId="9"/>
    <tableColumn id="3" xr3:uid="{A5F1E27D-BC0F-4812-9931-E9B7EB6E1617}" name="Catégorie MyGuichet.lu [FR]" dataDxfId="8"/>
    <tableColumn id="4" xr3:uid="{DF95ADC8-F2CD-4D11-83C1-D4BEA6FEC69E}" name="Nom du champ MyGuichet.lu [FR]" dataDxfId="7"/>
    <tableColumn id="9" xr3:uid="{4316A1C8-5070-498E-8E65-1B8D53EE0B4D}" name="Page Myguichet.lu [DE]" dataDxfId="6"/>
    <tableColumn id="10" xr3:uid="{01CFA53C-AFF0-4631-A391-D944C16ED500}" name="Catégorie MyGuichet.lu [DE]" dataDxfId="5"/>
    <tableColumn id="11" xr3:uid="{7AEEDE7E-9082-4AD8-89C1-578CCB6F45CA}" name="Nom du champ MyGuichet.lu [DE]" dataDxfId="4"/>
    <tableColumn id="5" xr3:uid="{F3E3B1BC-B881-4011-B7D9-2B0833B7F0B1}" name="Page Myguichet.lu [EN]" dataDxfId="3"/>
    <tableColumn id="6" xr3:uid="{D999C41F-6638-40E8-86EF-B74CEA7485D9}" name="Catégorie MyGuichet.lu [EN]" dataDxfId="2"/>
    <tableColumn id="7" xr3:uid="{21560F2A-994E-4F98-9391-2700A9B6696F}" name="Nom du champ MyGuichet.lu [EN]" dataDxfId="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8FC59C1-0733-404B-A8DC-F0F562A32811}" name="Table9" displayName="Table9" ref="A1:G273" totalsRowShown="0" headerRowCellStyle="Normal" dataCellStyle="Normal">
  <autoFilter ref="A1:G273" xr:uid="{58FC59C1-0733-404B-A8DC-F0F562A32811}"/>
  <tableColumns count="7">
    <tableColumn id="1" xr3:uid="{31FD74A7-52F3-4EA8-B387-9DE2F1009573}" name="Business Term" dataCellStyle="Normal"/>
    <tableColumn id="2" xr3:uid="{9C8D3753-A06A-4145-9C28-8B0B1929838C}" name="BIS3 target Xpath" dataCellStyle="Normal"/>
    <tableColumn id="3" xr3:uid="{E64D3EF0-B09F-45B3-88C0-38D58CEF11CE}" name="CII Source Xpath" dataCellStyle="Normal"/>
    <tableColumn id="4" xr3:uid="{7C542B9F-0873-4A0C-BB24-5082A9D57455}" name="BIS3 target Xpath2" dataCellStyle="Normal"/>
    <tableColumn id="5" xr3:uid="{31601528-BD40-4D14-9399-438AA44D9228}" name="CII Source Xpath3" dataCellStyle="Normal"/>
    <tableColumn id="6" xr3:uid="{2C8DA51D-6882-47E6-90AF-C697A419E3C9}" name="UBL" dataDxfId="0" dataCellStyle="Normal">
      <calculatedColumnFormula>IF(B2&lt;&gt;D2, "difference","")</calculatedColumnFormula>
    </tableColumn>
    <tableColumn id="7" xr3:uid="{B9220AFD-4B6D-4B48-9FFC-E0A616BFCED2}" name="CII" dataCellStyle="Normal">
      <calculatedColumnFormula>IF(C2&lt;&gt;E2, "difference","")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cs.peppol.eu/poacc/billing/3.0/" TargetMode="External"/><Relationship Id="rId1" Type="http://schemas.openxmlformats.org/officeDocument/2006/relationships/hyperlink" Target="https://gd.lu/8mhtn9"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17" Type="http://schemas.openxmlformats.org/officeDocument/2006/relationships/hyperlink" Target="https://docs.peppol.eu/poacc/billing/3.0/syntax/ubl-invoice/cac-AllowanceCharge/cbc-AllowanceChargeReasonCode/" TargetMode="External"/><Relationship Id="rId21" Type="http://schemas.openxmlformats.org/officeDocument/2006/relationships/hyperlink" Target="https://docs.peppol.eu/poacc/billing/3.0/syntax/ubl-invoice/cac-BillingReference/cac-InvoiceDocumentReference/cbc-IssueDate/" TargetMode="External"/><Relationship Id="rId42" Type="http://schemas.openxmlformats.org/officeDocument/2006/relationships/hyperlink" Target="https://docs.peppol.eu/poacc/billing/3.0/2024-Q2/syntax/ubl-invoice/cac-InvoiceLine/cac-Item/cac-CommodityClassification/cbc-ItemClassificationCode/" TargetMode="External"/><Relationship Id="rId63" Type="http://schemas.openxmlformats.org/officeDocument/2006/relationships/hyperlink" Target="https://docs.peppol.eu/poacc/billing/3.0/syntax/ubl-invoice/cac-AccountingCustomerParty/cac-Party/cac-PostalAddress/cbc-CityName/" TargetMode="External"/><Relationship Id="rId84" Type="http://schemas.openxmlformats.org/officeDocument/2006/relationships/hyperlink" Target="https://docs.peppol.eu/poacc/billing/3.0/syntax/ubl-invoice/cac-Delivery/cbc-ActualDeliveryDate/" TargetMode="External"/><Relationship Id="rId138" Type="http://schemas.openxmlformats.org/officeDocument/2006/relationships/hyperlink" Target="https://docs.peppol.eu/poacc/billing/3.0/syntax/ubl-invoice/cac-TaxTotal/cac-TaxSubtotal/cac-TaxCategory/cbc-ID/" TargetMode="External"/><Relationship Id="rId159" Type="http://schemas.openxmlformats.org/officeDocument/2006/relationships/hyperlink" Target="https://docs.peppol.eu/poacc/billing/3.0/syntax/ubl-invoice/cac-InvoiceLine/cac-AllowanceCharge/" TargetMode="External"/><Relationship Id="rId170" Type="http://schemas.openxmlformats.org/officeDocument/2006/relationships/hyperlink" Target="https://docs.peppol.eu/poacc/billing/3.0/syntax/ubl-invoice/cac-InvoiceLine/cac-AllowanceCharge/cbc-AllowanceChargeReasonCode/" TargetMode="External"/><Relationship Id="rId191" Type="http://schemas.openxmlformats.org/officeDocument/2006/relationships/hyperlink" Target="https://docs.peppol.eu/poacc/billing/3.0/syntax/ubl-invoice/cbc-CustomizationID/" TargetMode="External"/><Relationship Id="rId107" Type="http://schemas.openxmlformats.org/officeDocument/2006/relationships/hyperlink" Target="https://docs.peppol.eu/poacc/billing/3.0/syntax/ubl-invoice/cac-PaymentMeans/cac-PaymentMandate/" TargetMode="External"/><Relationship Id="rId11" Type="http://schemas.openxmlformats.org/officeDocument/2006/relationships/hyperlink" Target="https://docs.peppol.eu/poacc/billing/3.0/syntax/ubl-invoice/cac-OrderReference/cbc-ID/" TargetMode="External"/><Relationship Id="rId32" Type="http://schemas.openxmlformats.org/officeDocument/2006/relationships/hyperlink" Target="https://docs.peppol.eu/poacc/billing/3.0/syntax/ubl-invoice/cac-AccountingCustomerParty/cac-Party/cac-PartyIdentification/cbc-ID/" TargetMode="External"/><Relationship Id="rId53" Type="http://schemas.openxmlformats.org/officeDocument/2006/relationships/hyperlink" Target="https://docs.peppol.eu/poacc/billing/3.0/syntax/ubl-invoice/cac-AccountingCustomerParty/" TargetMode="External"/><Relationship Id="rId74" Type="http://schemas.openxmlformats.org/officeDocument/2006/relationships/hyperlink" Target="https://docs.peppol.eu/poacc/billing/3.0/syntax/ubl-invoice/cac-TaxRepresentativeParty/cac-PostalAddress/" TargetMode="External"/><Relationship Id="rId128" Type="http://schemas.openxmlformats.org/officeDocument/2006/relationships/hyperlink" Target="https://docs.peppol.eu/poacc/billing/3.0/syntax/ubl-invoice/cac-LegalMonetaryTotal/cbc-AllowanceTotalAmount/" TargetMode="External"/><Relationship Id="rId149" Type="http://schemas.openxmlformats.org/officeDocument/2006/relationships/hyperlink" Target="https://docs.peppol.eu/poacc/billing/3.0/syntax/ubl-invoice/cac-InvoiceLine/cbc-ID/" TargetMode="External"/><Relationship Id="rId5" Type="http://schemas.openxmlformats.org/officeDocument/2006/relationships/hyperlink" Target="https://docs.peppol.eu/poacc/billing/3.0/syntax/ubl-invoice/cbc-TaxCurrencyCode/" TargetMode="External"/><Relationship Id="rId95" Type="http://schemas.openxmlformats.org/officeDocument/2006/relationships/hyperlink" Target="https://docs.peppol.eu/poacc/billing/3.0/syntax/ubl-invoice/cac-Delivery/cac-DeliveryLocation/cac-Address/cac-Country/cbc-IdentificationCode/" TargetMode="External"/><Relationship Id="rId160" Type="http://schemas.openxmlformats.org/officeDocument/2006/relationships/hyperlink" Target="https://docs.peppol.eu/poacc/billing/3.0/syntax/ubl-invoice/cac-InvoiceLine/cac-AllowanceCharge/cbc-Amount/" TargetMode="External"/><Relationship Id="rId181" Type="http://schemas.openxmlformats.org/officeDocument/2006/relationships/hyperlink" Target="https://docs.peppol.eu/poacc/billing/3.0/syntax/ubl-invoice/cac-InvoiceLine/cac-Item/cbc-Description/" TargetMode="External"/><Relationship Id="rId22" Type="http://schemas.openxmlformats.org/officeDocument/2006/relationships/hyperlink" Target="https://docs.peppol.eu/poacc/billing/3.0/syntax/ubl-invoice/cac-AccountingSupplierParty/" TargetMode="External"/><Relationship Id="rId43" Type="http://schemas.openxmlformats.org/officeDocument/2006/relationships/hyperlink" Target="https://docs.peppol.eu/poacc/billing/3.0/syntax/ubl-invoice/cac-AccountingSupplierParty/cac-Party/cac-PostalAddress/" TargetMode="External"/><Relationship Id="rId64" Type="http://schemas.openxmlformats.org/officeDocument/2006/relationships/hyperlink" Target="https://docs.peppol.eu/poacc/billing/3.0/syntax/ubl-invoice/cac-AccountingCustomerParty/cac-Party/cac-PostalAddress/cbc-PostalZone/" TargetMode="External"/><Relationship Id="rId118" Type="http://schemas.openxmlformats.org/officeDocument/2006/relationships/hyperlink" Target="https://docs.peppol.eu/poacc/billing/3.0/syntax/ubl-invoice/cac-AllowanceCharge/" TargetMode="External"/><Relationship Id="rId139" Type="http://schemas.openxmlformats.org/officeDocument/2006/relationships/hyperlink" Target="https://docs.peppol.eu/poacc/billing/3.0/syntax/ubl-invoice/cac-TaxTotal/cac-TaxSubtotal/cbc-TaxableAmount/" TargetMode="External"/><Relationship Id="rId85" Type="http://schemas.openxmlformats.org/officeDocument/2006/relationships/hyperlink" Target="https://docs.peppol.eu/poacc/billing/3.0/syntax/ubl-invoice/cac-InvoicePeriod/" TargetMode="External"/><Relationship Id="rId150" Type="http://schemas.openxmlformats.org/officeDocument/2006/relationships/hyperlink" Target="https://docs.peppol.eu/poacc/billing/3.0/syntax/ubl-invoice/cac-InvoiceLine/cbc-Note/" TargetMode="External"/><Relationship Id="rId171" Type="http://schemas.openxmlformats.org/officeDocument/2006/relationships/hyperlink" Target="https://docs.peppol.eu/poacc/billing/3.0/syntax/ubl-invoice/cac-InvoiceLine/cac-Price/" TargetMode="External"/><Relationship Id="rId192" Type="http://schemas.openxmlformats.org/officeDocument/2006/relationships/hyperlink" Target="https://docs.peppol.eu/poacc/billing/3.0/syntax/ubl-invoice/cac-InvoicePeriod/cbc-DescriptionCode/" TargetMode="External"/><Relationship Id="rId12" Type="http://schemas.openxmlformats.org/officeDocument/2006/relationships/hyperlink" Target="https://docs.peppol.eu/poacc/billing/3.0/syntax/ubl-invoice/cac-OrderReference/cbc-SalesOrderID/" TargetMode="External"/><Relationship Id="rId33" Type="http://schemas.openxmlformats.org/officeDocument/2006/relationships/hyperlink" Target="https://docs.peppol.eu/poacc/billing/3.0/2023-Q2/syntax/ubl-invoice/cac-PayeeParty/cac-PartyIdentification/cbc-ID/" TargetMode="External"/><Relationship Id="rId108" Type="http://schemas.openxmlformats.org/officeDocument/2006/relationships/hyperlink" Target="https://docs.peppol.eu/poacc/billing/3.0/syntax/ubl-invoice/cac-PaymentMeans/cac-PaymentMandate/cbc-ID/" TargetMode="External"/><Relationship Id="rId129" Type="http://schemas.openxmlformats.org/officeDocument/2006/relationships/hyperlink" Target="https://docs.peppol.eu/poacc/billing/3.0/syntax/ubl-invoice/cac-LegalMonetaryTotal/cbc-ChargeTotalAmount/" TargetMode="External"/><Relationship Id="rId54" Type="http://schemas.openxmlformats.org/officeDocument/2006/relationships/hyperlink" Target="https://docs.peppol.eu/poacc/billing/3.0/syntax/ubl-invoice/cac-AccountingCustomerParty/cac-Party/cac-PartyLegalEntity/cbc-RegistrationName/" TargetMode="External"/><Relationship Id="rId75" Type="http://schemas.openxmlformats.org/officeDocument/2006/relationships/hyperlink" Target="https://docs.peppol.eu/poacc/billing/3.0/syntax/ubl-invoice/cac-TaxRepresentativeParty/cac-PostalAddress/cbc-StreetName/" TargetMode="External"/><Relationship Id="rId96" Type="http://schemas.openxmlformats.org/officeDocument/2006/relationships/hyperlink" Target="https://docs.peppol.eu/poacc/billing/3.0/syntax/ubl-invoice/cac-PaymentMeans/" TargetMode="External"/><Relationship Id="rId140" Type="http://schemas.openxmlformats.org/officeDocument/2006/relationships/hyperlink" Target="https://docs.peppol.eu/poacc/billing/3.0/syntax/ubl-invoice/cac-TaxTotal/cac-TaxSubtotal/cbc-TaxAmount/" TargetMode="External"/><Relationship Id="rId161" Type="http://schemas.openxmlformats.org/officeDocument/2006/relationships/hyperlink" Target="https://docs.peppol.eu/poacc/billing/3.0/syntax/ubl-invoice/cac-InvoiceLine/cac-AllowanceCharge/cbc-BaseAmount/" TargetMode="External"/><Relationship Id="rId182" Type="http://schemas.openxmlformats.org/officeDocument/2006/relationships/hyperlink" Target="https://docs.peppol.eu/poacc/billing/3.0/syntax/ubl-invoice/cac-InvoiceLine/cac-Item/cac-SellersItemIdentification/cbc-ID/" TargetMode="External"/><Relationship Id="rId6" Type="http://schemas.openxmlformats.org/officeDocument/2006/relationships/hyperlink" Target="https://docs.peppol.eu/poacc/billing/3.0/syntax/ubl-invoice/cbc-TaxPointDate/" TargetMode="External"/><Relationship Id="rId23" Type="http://schemas.openxmlformats.org/officeDocument/2006/relationships/hyperlink" Target="https://docs.peppol.eu/poacc/billing/3.0/syntax/ubl-invoice/cac-AccountingSupplierParty/cac-Party/cac-PartyLegalEntity/cbc-RegistrationName/" TargetMode="External"/><Relationship Id="rId119" Type="http://schemas.openxmlformats.org/officeDocument/2006/relationships/hyperlink" Target="https://docs.peppol.eu/poacc/billing/3.0/syntax/ubl-invoice/cac-AllowanceCharge/cbc-Amount/" TargetMode="External"/><Relationship Id="rId44" Type="http://schemas.openxmlformats.org/officeDocument/2006/relationships/hyperlink" Target="https://docs.peppol.eu/poacc/billing/3.0/syntax/ubl-invoice/cac-AccountingSupplierParty/cac-Party/cac-PostalAddress/cbc-StreetName/" TargetMode="External"/><Relationship Id="rId65" Type="http://schemas.openxmlformats.org/officeDocument/2006/relationships/hyperlink" Target="https://docs.peppol.eu/poacc/billing/3.0/syntax/ubl-invoice/cac-AccountingCustomerParty/cac-Party/cac-PostalAddress/cbc-CountrySubentity/" TargetMode="External"/><Relationship Id="rId86" Type="http://schemas.openxmlformats.org/officeDocument/2006/relationships/hyperlink" Target="https://docs.peppol.eu/poacc/billing/3.0/syntax/ubl-invoice/cac-InvoicePeriod/cbc-StartDate/" TargetMode="External"/><Relationship Id="rId130" Type="http://schemas.openxmlformats.org/officeDocument/2006/relationships/hyperlink" Target="https://docs.peppol.eu/poacc/billing/3.0/syntax/ubl-invoice/cac-LegalMonetaryTotal/cbc-TaxExclusiveAmount/" TargetMode="External"/><Relationship Id="rId151" Type="http://schemas.openxmlformats.org/officeDocument/2006/relationships/hyperlink" Target="https://docs.peppol.eu/poacc/billing/3.0/syntax/ubl-invoice/cac-InvoiceLine/cbc-InvoicedQuantity/" TargetMode="External"/><Relationship Id="rId172" Type="http://schemas.openxmlformats.org/officeDocument/2006/relationships/hyperlink" Target="https://docs.peppol.eu/poacc/billing/3.0/syntax/ubl-invoice/cac-InvoiceLine/cac-Price/cbc-PriceAmount/" TargetMode="External"/><Relationship Id="rId193" Type="http://schemas.openxmlformats.org/officeDocument/2006/relationships/printerSettings" Target="../printerSettings/printerSettings2.bin"/><Relationship Id="rId13" Type="http://schemas.openxmlformats.org/officeDocument/2006/relationships/hyperlink" Target="https://docs.peppol.eu/poacc/billing/3.0/syntax/ubl-invoice/cac-ReceiptDocumentReference/cbc-ID/" TargetMode="External"/><Relationship Id="rId109" Type="http://schemas.openxmlformats.org/officeDocument/2006/relationships/hyperlink" Target="https://docs.peppol.eu/poacc/billing/3.0/syntax/ubl-invoice/cac-PaymentMeans/cac-PaymentMandate/cac-PayerFinancialAccount/cbc-ID/" TargetMode="External"/><Relationship Id="rId34" Type="http://schemas.openxmlformats.org/officeDocument/2006/relationships/hyperlink" Target="https://docs.peppol.eu/poacc/billing/3.0/syntax/ubl-invoice/cac-PayeeParty/" TargetMode="External"/><Relationship Id="rId50" Type="http://schemas.openxmlformats.org/officeDocument/2006/relationships/hyperlink" Target="https://docs.peppol.eu/poacc/billing/3.0/syntax/ubl-invoice/cac-AccountingSupplierParty/cac-Party/cac-Contact/" TargetMode="External"/><Relationship Id="rId55" Type="http://schemas.openxmlformats.org/officeDocument/2006/relationships/hyperlink" Target="https://docs.peppol.eu/poacc/billing/3.0/syntax/ubl-invoice/cac-AccountingSupplierParty/cac-Party/cac-PostalAddress/cac-AddressLine/cbc-Line/" TargetMode="External"/><Relationship Id="rId76" Type="http://schemas.openxmlformats.org/officeDocument/2006/relationships/hyperlink" Target="https://docs.peppol.eu/poacc/billing/3.0/syntax/ubl-invoice/cac-TaxRepresentativeParty/cac-PostalAddress/cbc-AdditionalStreetName/" TargetMode="External"/><Relationship Id="rId97" Type="http://schemas.openxmlformats.org/officeDocument/2006/relationships/hyperlink" Target="https://docs.peppol.eu/poacc/billing/3.0/syntax/ubl-invoice/cac-PaymentMeans/cbc-PaymentMeansCode/" TargetMode="External"/><Relationship Id="rId104" Type="http://schemas.openxmlformats.org/officeDocument/2006/relationships/hyperlink" Target="https://docs.peppol.eu/poacc/billing/3.0/syntax/ubl-invoice/cac-PaymentMeans/cac-CardAccount/" TargetMode="External"/><Relationship Id="rId120" Type="http://schemas.openxmlformats.org/officeDocument/2006/relationships/hyperlink" Target="https://docs.peppol.eu/poacc/billing/3.0/syntax/ubl-invoice/cac-AllowanceCharge/cbc-BaseAmount/" TargetMode="External"/><Relationship Id="rId125" Type="http://schemas.openxmlformats.org/officeDocument/2006/relationships/hyperlink" Target="https://docs.peppol.eu/poacc/billing/3.0/syntax/ubl-invoice/cac-AllowanceCharge/cbc-AllowanceChargeReasonCode/" TargetMode="External"/><Relationship Id="rId141" Type="http://schemas.openxmlformats.org/officeDocument/2006/relationships/hyperlink" Target="https://docs.peppol.eu/poacc/billing/3.0/syntax/ubl-invoice/cac-TaxTotal/cac-TaxSubtotal/cac-TaxCategory/cbc-Percent/" TargetMode="External"/><Relationship Id="rId146" Type="http://schemas.openxmlformats.org/officeDocument/2006/relationships/hyperlink" Target="https://docs.peppol.eu/poacc/billing/3.0/syntax/ubl-invoice/cac-AdditionalDocumentReference/cbc-DocumentDescription/" TargetMode="External"/><Relationship Id="rId167" Type="http://schemas.openxmlformats.org/officeDocument/2006/relationships/hyperlink" Target="https://docs.peppol.eu/poacc/billing/3.0/syntax/ubl-invoice/cac-InvoiceLine/cac-AllowanceCharge/cbc-BaseAmount/" TargetMode="External"/><Relationship Id="rId188" Type="http://schemas.openxmlformats.org/officeDocument/2006/relationships/hyperlink" Target="https://docs.peppol.eu/poacc/billing/3.0/syntax/ubl-invoice/cac-AccountingCustomerParty/cac-Party/cbc-EndpointID/" TargetMode="External"/><Relationship Id="rId7" Type="http://schemas.openxmlformats.org/officeDocument/2006/relationships/hyperlink" Target="https://docs.peppol.eu/poacc/billing/3.0/syntax/ubl-invoice/cbc-DueDate/" TargetMode="External"/><Relationship Id="rId71" Type="http://schemas.openxmlformats.org/officeDocument/2006/relationships/hyperlink" Target="https://docs.peppol.eu/poacc/billing/3.0/syntax/ubl-invoice/cac-TaxRepresentativeParty/" TargetMode="External"/><Relationship Id="rId92" Type="http://schemas.openxmlformats.org/officeDocument/2006/relationships/hyperlink" Target="https://docs.peppol.eu/poacc/billing/3.0/syntax/ubl-invoice/cac-Delivery/cac-DeliveryLocation/cac-Address/cbc-CityName/" TargetMode="External"/><Relationship Id="rId162" Type="http://schemas.openxmlformats.org/officeDocument/2006/relationships/hyperlink" Target="https://docs.peppol.eu/poacc/billing/3.0/syntax/ubl-invoice/cac-InvoiceLine/cac-AllowanceCharge/cbc-MultiplierFactorNumeric/" TargetMode="External"/><Relationship Id="rId183" Type="http://schemas.openxmlformats.org/officeDocument/2006/relationships/hyperlink" Target="https://docs.peppol.eu/poacc/billing/3.0/syntax/ubl-invoice/cac-InvoiceLine/cac-Item/cac-BuyersItemIdentification/cbc-ID/" TargetMode="External"/><Relationship Id="rId2" Type="http://schemas.openxmlformats.org/officeDocument/2006/relationships/hyperlink" Target="https://docs.peppol.eu/poacc/billing/3.0/syntax/ubl-invoice/cbc-ID/" TargetMode="External"/><Relationship Id="rId29" Type="http://schemas.openxmlformats.org/officeDocument/2006/relationships/hyperlink" Target="https://docs.peppol.eu/poacc/billing/3.0/syntax/ubl-invoice/cac-AccountingSupplierParty/cac-Party/cac-PartyLegalEntity/cbc-CompanyLegalForm/" TargetMode="External"/><Relationship Id="rId24" Type="http://schemas.openxmlformats.org/officeDocument/2006/relationships/hyperlink" Target="https://docs.peppol.eu/poacc/billing/3.0/syntax/ubl-invoice/cac-AccountingSupplierParty/cac-Party/cac-PartyName/cbc-Name/" TargetMode="External"/><Relationship Id="rId40" Type="http://schemas.openxmlformats.org/officeDocument/2006/relationships/hyperlink" Target="https://docs.peppol.eu/poacc/billing/3.0/2024-Q2/syntax/ubl-invoice/cac-InvoiceLine/cac-DocumentReference/cbc-ID/" TargetMode="External"/><Relationship Id="rId45" Type="http://schemas.openxmlformats.org/officeDocument/2006/relationships/hyperlink" Target="https://docs.peppol.eu/poacc/billing/3.0/syntax/ubl-invoice/cac-AccountingSupplierParty/cac-Party/cac-PostalAddress/cbc-AdditionalStreetName/" TargetMode="External"/><Relationship Id="rId66" Type="http://schemas.openxmlformats.org/officeDocument/2006/relationships/hyperlink" Target="https://docs.peppol.eu/poacc/billing/3.0/syntax/ubl-invoice/cac-AccountingCustomerParty/cac-Party/cac-PostalAddress/cac-Country/cbc-IdentificationCode/" TargetMode="External"/><Relationship Id="rId87" Type="http://schemas.openxmlformats.org/officeDocument/2006/relationships/hyperlink" Target="https://docs.peppol.eu/poacc/billing/3.0/syntax/ubl-invoice/cac-InvoicePeriod/cbc-EndDate/" TargetMode="External"/><Relationship Id="rId110" Type="http://schemas.openxmlformats.org/officeDocument/2006/relationships/hyperlink" Target="https://docs.peppol.eu/poacc/billing/3.0/syntax/ubl-invoice/cac-AllowanceCharge/" TargetMode="External"/><Relationship Id="rId115" Type="http://schemas.openxmlformats.org/officeDocument/2006/relationships/hyperlink" Target="https://docs.peppol.eu/poacc/billing/3.0/syntax/ubl-invoice/cac-AllowanceCharge/cac-TaxCategory/cbc-Percent/" TargetMode="External"/><Relationship Id="rId131" Type="http://schemas.openxmlformats.org/officeDocument/2006/relationships/hyperlink" Target="https://docs.peppol.eu/poacc/billing/3.0/syntax/ubl-invoice/cac-TaxTotal/cbc-TaxAmount/" TargetMode="External"/><Relationship Id="rId136" Type="http://schemas.openxmlformats.org/officeDocument/2006/relationships/hyperlink" Target="https://docs.peppol.eu/poacc/billing/3.0/syntax/ubl-invoice/cac-LegalMonetaryTotal/cbc-PayableAmount/" TargetMode="External"/><Relationship Id="rId157" Type="http://schemas.openxmlformats.org/officeDocument/2006/relationships/hyperlink" Target="https://docs.peppol.eu/poacc/billing/3.0/syntax/ubl-invoice/cac-InvoiceLine/cac-InvoicePeriod/cbc-StartDate/" TargetMode="External"/><Relationship Id="rId178" Type="http://schemas.openxmlformats.org/officeDocument/2006/relationships/hyperlink" Target="https://docs.peppol.eu/poacc/billing/3.0/syntax/ubl-invoice/cac-InvoiceLine/cac-Item/cac-ClassifiedTaxCategory/cbc-Percent/" TargetMode="External"/><Relationship Id="rId61" Type="http://schemas.openxmlformats.org/officeDocument/2006/relationships/hyperlink" Target="https://docs.peppol.eu/poacc/billing/3.0/syntax/ubl-invoice/cac-AccountingCustomerParty/cac-Party/cac-PostalAddress/cbc-AdditionalStreetName/" TargetMode="External"/><Relationship Id="rId82" Type="http://schemas.openxmlformats.org/officeDocument/2006/relationships/hyperlink" Target="https://docs.peppol.eu/poacc/billing/3.0/syntax/ubl-invoice/cac-Delivery/" TargetMode="External"/><Relationship Id="rId152" Type="http://schemas.openxmlformats.org/officeDocument/2006/relationships/hyperlink" Target="https://docs.peppol.eu/poacc/billing/3.0/syntax/ubl-invoice/cac-InvoiceLine/cbc-InvoicedQuantity/unitCode/" TargetMode="External"/><Relationship Id="rId173" Type="http://schemas.openxmlformats.org/officeDocument/2006/relationships/hyperlink" Target="https://docs.peppol.eu/poacc/billing/3.0/syntax/ubl-invoice/cac-InvoiceLine/cac-Price/cac-AllowanceCharge/cbc-Amount/" TargetMode="External"/><Relationship Id="rId194" Type="http://schemas.openxmlformats.org/officeDocument/2006/relationships/table" Target="../tables/table2.xml"/><Relationship Id="rId19" Type="http://schemas.openxmlformats.org/officeDocument/2006/relationships/hyperlink" Target="https://docs.peppol.eu/poacc/billing/3.0/syntax/ubl-invoice/cac-BillingReference/" TargetMode="External"/><Relationship Id="rId14" Type="http://schemas.openxmlformats.org/officeDocument/2006/relationships/hyperlink" Target="https://docs.peppol.eu/poacc/billing/3.0/syntax/ubl-invoice/cac-DespatchDocumentReference/cbc-ID/" TargetMode="External"/><Relationship Id="rId30" Type="http://schemas.openxmlformats.org/officeDocument/2006/relationships/hyperlink" Target="https://docs.peppol.eu/poacc/billing/3.0/2024-Q2/syntax/ubl-invoice/cac-AccountingSupplierParty/cac-Party/cbc-EndpointID/" TargetMode="External"/><Relationship Id="rId35" Type="http://schemas.openxmlformats.org/officeDocument/2006/relationships/hyperlink" Target="https://docs.peppol.eu/poacc/billing/3.0/syntax/ubl-invoice/cac-PayeeParty/cac-PartyName/cbc-Name/" TargetMode="External"/><Relationship Id="rId56" Type="http://schemas.openxmlformats.org/officeDocument/2006/relationships/hyperlink" Target="https://docs.peppol.eu/poacc/billing/3.0/syntax/ubl-invoice/cac-AccountingSupplierParty/cac-Party/cac-Contact/cbc-ElectronicMail/" TargetMode="External"/><Relationship Id="rId77" Type="http://schemas.openxmlformats.org/officeDocument/2006/relationships/hyperlink" Target="https://docs.peppol.eu/poacc/billing/3.0/syntax/ubl-invoice/cac-TaxRepresentativeParty/cac-PostalAddress/cac-AddressLine/cbc-Line/" TargetMode="External"/><Relationship Id="rId100" Type="http://schemas.openxmlformats.org/officeDocument/2006/relationships/hyperlink" Target="https://docs.peppol.eu/poacc/billing/3.0/syntax/ubl-invoice/cac-PaymentMeans/cac-PayeeFinancialAccount/" TargetMode="External"/><Relationship Id="rId105" Type="http://schemas.openxmlformats.org/officeDocument/2006/relationships/hyperlink" Target="https://docs.peppol.eu/poacc/billing/3.0/syntax/ubl-invoice/cac-PaymentMeans/cac-CardAccount/cbc-PrimaryAccountNumberID/" TargetMode="External"/><Relationship Id="rId126" Type="http://schemas.openxmlformats.org/officeDocument/2006/relationships/hyperlink" Target="https://docs.peppol.eu/poacc/billing/3.0/syntax/ubl-invoice/cac-LegalMonetaryTotal/" TargetMode="External"/><Relationship Id="rId147" Type="http://schemas.openxmlformats.org/officeDocument/2006/relationships/hyperlink" Target="https://docs.peppol.eu/poacc/billing/3.0/syntax/ubl-invoice/cac-AdditionalDocumentReference/cac-Attachment/cac-ExternalReference/cbc-URI/" TargetMode="External"/><Relationship Id="rId168" Type="http://schemas.openxmlformats.org/officeDocument/2006/relationships/hyperlink" Target="https://docs.peppol.eu/poacc/billing/3.0/syntax/ubl-invoice/cac-InvoiceLine/cac-AllowanceCharge/cbc-MultiplierFactorNumeric/" TargetMode="External"/><Relationship Id="rId8" Type="http://schemas.openxmlformats.org/officeDocument/2006/relationships/hyperlink" Target="https://docs.peppol.eu/poacc/billing/3.0/syntax/ubl-invoice/cbc-BuyerReference/" TargetMode="External"/><Relationship Id="rId51" Type="http://schemas.openxmlformats.org/officeDocument/2006/relationships/hyperlink" Target="https://docs.peppol.eu/poacc/billing/3.0/syntax/ubl-invoice/cac-AccountingSupplierParty/cac-Party/cac-Contact/cbc-Name/" TargetMode="External"/><Relationship Id="rId72" Type="http://schemas.openxmlformats.org/officeDocument/2006/relationships/hyperlink" Target="https://docs.peppol.eu/poacc/billing/3.0/syntax/ubl-invoice/cac-TaxRepresentativeParty/cac-PartyName/cbc-Name/" TargetMode="External"/><Relationship Id="rId93" Type="http://schemas.openxmlformats.org/officeDocument/2006/relationships/hyperlink" Target="https://docs.peppol.eu/poacc/billing/3.0/syntax/ubl-invoice/cac-Delivery/cac-DeliveryLocation/cac-Address/cbc-PostalZone/" TargetMode="External"/><Relationship Id="rId98" Type="http://schemas.openxmlformats.org/officeDocument/2006/relationships/hyperlink" Target="https://docs.peppol.eu/poacc/billing/3.0/syntax/ubl-invoice/cac-PaymentMeans/cbc-PaymentMeansCode/name/" TargetMode="External"/><Relationship Id="rId121" Type="http://schemas.openxmlformats.org/officeDocument/2006/relationships/hyperlink" Target="https://docs.peppol.eu/poacc/billing/3.0/syntax/ubl-invoice/cac-AllowanceCharge/cbc-MultiplierFactorNumeric/" TargetMode="External"/><Relationship Id="rId142" Type="http://schemas.openxmlformats.org/officeDocument/2006/relationships/hyperlink" Target="https://docs.peppol.eu/poacc/billing/3.0/syntax/ubl-invoice/cac-TaxTotal/cac-TaxSubtotal/cac-TaxCategory/cbc-TaxExemptionReason/" TargetMode="External"/><Relationship Id="rId163" Type="http://schemas.openxmlformats.org/officeDocument/2006/relationships/hyperlink" Target="https://docs.peppol.eu/poacc/billing/3.0/syntax/ubl-invoice/cac-InvoiceLine/cac-AllowanceCharge/cbc-AllowanceChargeReason/" TargetMode="External"/><Relationship Id="rId184" Type="http://schemas.openxmlformats.org/officeDocument/2006/relationships/hyperlink" Target="https://docs.peppol.eu/poacc/billing/3.0/syntax/ubl-invoice/cac-InvoiceLine/cac-Item/cac-OriginCountry/cbc-IdentificationCode/" TargetMode="External"/><Relationship Id="rId189" Type="http://schemas.openxmlformats.org/officeDocument/2006/relationships/hyperlink" Target="https://docs.peppol.eu/poacc/billing/3.0/syntax/ubl-invoice/cbc-Note/" TargetMode="External"/><Relationship Id="rId3" Type="http://schemas.openxmlformats.org/officeDocument/2006/relationships/hyperlink" Target="https://docs.peppol.eu/poacc/billing/3.0/syntax/ubl-invoice/cbc-InvoiceTypeCode/" TargetMode="External"/><Relationship Id="rId25" Type="http://schemas.openxmlformats.org/officeDocument/2006/relationships/hyperlink" Target="https://docs.peppol.eu/poacc/billing/3.0/syntax/ubl-invoice/cac-AccountingSupplierParty/cac-Party/cac-PartyIdentification/cbc-ID/" TargetMode="External"/><Relationship Id="rId46" Type="http://schemas.openxmlformats.org/officeDocument/2006/relationships/hyperlink" Target="https://docs.peppol.eu/poacc/billing/3.0/syntax/ubl-invoice/cac-AccountingSupplierParty/cac-Party/cac-PostalAddress/cbc-CityName/" TargetMode="External"/><Relationship Id="rId67" Type="http://schemas.openxmlformats.org/officeDocument/2006/relationships/hyperlink" Target="https://docs.peppol.eu/poacc/billing/3.0/syntax/ubl-invoice/cac-AccountingCustomerParty/cac-Party/cac-Contact/" TargetMode="External"/><Relationship Id="rId116" Type="http://schemas.openxmlformats.org/officeDocument/2006/relationships/hyperlink" Target="https://docs.peppol.eu/poacc/billing/3.0/syntax/ubl-invoice/cac-AllowanceCharge/cbc-AllowanceChargeReason/" TargetMode="External"/><Relationship Id="rId137" Type="http://schemas.openxmlformats.org/officeDocument/2006/relationships/hyperlink" Target="https://docs.peppol.eu/poacc/billing/3.0/syntax/ubl-invoice/cac-TaxTotal/cac-TaxSubtotal/" TargetMode="External"/><Relationship Id="rId158" Type="http://schemas.openxmlformats.org/officeDocument/2006/relationships/hyperlink" Target="https://docs.peppol.eu/poacc/billing/3.0/syntax/ubl-invoice/cac-InvoiceLine/cac-InvoicePeriod/cbc-EndDate/" TargetMode="External"/><Relationship Id="rId20" Type="http://schemas.openxmlformats.org/officeDocument/2006/relationships/hyperlink" Target="https://docs.peppol.eu/poacc/billing/3.0/syntax/ubl-invoice/cac-BillingReference/cac-InvoiceDocumentReference/cbc-ID/" TargetMode="External"/><Relationship Id="rId41" Type="http://schemas.openxmlformats.org/officeDocument/2006/relationships/hyperlink" Target="https://docs.peppol.eu/poacc/billing/3.0/2024-Q2/syntax/ubl-invoice/cac-InvoiceLine/cac-Item/cac-StandardItemIdentification/cbc-ID/" TargetMode="External"/><Relationship Id="rId62" Type="http://schemas.openxmlformats.org/officeDocument/2006/relationships/hyperlink" Target="https://docs.peppol.eu/poacc/billing/3.0/syntax/ubl-invoice/cac-AccountingCustomerParty/cac-Party/cac-PostalAddress/cac-AddressLine/cbc-Line/" TargetMode="External"/><Relationship Id="rId83" Type="http://schemas.openxmlformats.org/officeDocument/2006/relationships/hyperlink" Target="https://docs.peppol.eu/poacc/billing/3.0/syntax/ubl-invoice/cac-Delivery/cac-DeliveryParty/cac-PartyName/cbc-Name/" TargetMode="External"/><Relationship Id="rId88" Type="http://schemas.openxmlformats.org/officeDocument/2006/relationships/hyperlink" Target="https://docs.peppol.eu/poacc/billing/3.0/syntax/ubl-invoice/cac-Delivery/cac-DeliveryLocation/cac-Address/" TargetMode="External"/><Relationship Id="rId111" Type="http://schemas.openxmlformats.org/officeDocument/2006/relationships/hyperlink" Target="https://docs.peppol.eu/poacc/billing/3.0/syntax/ubl-invoice/cac-AllowanceCharge/cbc-Amount/" TargetMode="External"/><Relationship Id="rId132" Type="http://schemas.openxmlformats.org/officeDocument/2006/relationships/hyperlink" Target="https://docs.peppol.eu/poacc/billing/3.0/syntax/ubl-invoice/cac-TaxTotal/cbc-TaxAmount/" TargetMode="External"/><Relationship Id="rId153" Type="http://schemas.openxmlformats.org/officeDocument/2006/relationships/hyperlink" Target="https://docs.peppol.eu/poacc/billing/3.0/syntax/ubl-invoice/cac-InvoiceLine/cbc-LineExtensionAmount/" TargetMode="External"/><Relationship Id="rId174" Type="http://schemas.openxmlformats.org/officeDocument/2006/relationships/hyperlink" Target="https://docs.peppol.eu/poacc/billing/3.0/syntax/ubl-invoice/cac-InvoiceLine/cac-Price/cac-AllowanceCharge/cbc-BaseAmount/" TargetMode="External"/><Relationship Id="rId179" Type="http://schemas.openxmlformats.org/officeDocument/2006/relationships/hyperlink" Target="https://docs.peppol.eu/poacc/billing/3.0/syntax/ubl-invoice/cac-InvoiceLine/cac-Item/" TargetMode="External"/><Relationship Id="rId190" Type="http://schemas.openxmlformats.org/officeDocument/2006/relationships/hyperlink" Target="https://docs.peppol.eu/poacc/billing/3.0/syntax/ubl-invoice/cbc-ProfileID/" TargetMode="External"/><Relationship Id="rId15" Type="http://schemas.openxmlformats.org/officeDocument/2006/relationships/hyperlink" Target="https://docs.peppol.eu/poacc/billing/3.0/syntax/ubl-invoice/cac-OriginatorDocumentReference/cbc-ID/" TargetMode="External"/><Relationship Id="rId36" Type="http://schemas.openxmlformats.org/officeDocument/2006/relationships/hyperlink" Target="https://docs.peppol.eu/poacc/billing/3.0/2023-Q2/syntax/ubl-invoice/cac-PayeeParty/cac-PartyLegalEntity/cbc-CompanyID/" TargetMode="External"/><Relationship Id="rId57" Type="http://schemas.openxmlformats.org/officeDocument/2006/relationships/hyperlink" Target="https://docs.peppol.eu/poacc/billing/3.0/syntax/ubl-invoice/cac-AccountingCustomerParty/cac-Party/cac-PartyName/cbc-Name/" TargetMode="External"/><Relationship Id="rId106" Type="http://schemas.openxmlformats.org/officeDocument/2006/relationships/hyperlink" Target="https://docs.peppol.eu/poacc/billing/3.0/syntax/ubl-invoice/cac-PaymentMeans/cac-CardAccount/cbc-HolderName/" TargetMode="External"/><Relationship Id="rId127" Type="http://schemas.openxmlformats.org/officeDocument/2006/relationships/hyperlink" Target="https://docs.peppol.eu/poacc/billing/3.0/syntax/ubl-invoice/cac-LegalMonetaryTotal/cbc-LineExtensionAmount/" TargetMode="External"/><Relationship Id="rId10" Type="http://schemas.openxmlformats.org/officeDocument/2006/relationships/hyperlink" Target="https://docs.peppol.eu/poacc/billing/3.0/syntax/ubl-invoice/cac-ContractDocumentReference/cbc-ID/" TargetMode="External"/><Relationship Id="rId31" Type="http://schemas.openxmlformats.org/officeDocument/2006/relationships/hyperlink" Target="https://docs.peppol.eu/poacc/billing/3.0/syntax/ubl-invoice/cac-AccountingCustomerParty/cac-Party/cac-PartyLegalEntity/cbc-CompanyID/" TargetMode="External"/><Relationship Id="rId52" Type="http://schemas.openxmlformats.org/officeDocument/2006/relationships/hyperlink" Target="https://docs.peppol.eu/poacc/billing/3.0/syntax/ubl-invoice/cac-AccountingSupplierParty/cac-Party/cac-Contact/cbc-Telephone/" TargetMode="External"/><Relationship Id="rId73" Type="http://schemas.openxmlformats.org/officeDocument/2006/relationships/hyperlink" Target="https://docs.peppol.eu/poacc/billing/3.0/syntax/ubl-invoice/cac-TaxRepresentativeParty/cac-PartyTaxScheme/cbc-CompanyID/" TargetMode="External"/><Relationship Id="rId78" Type="http://schemas.openxmlformats.org/officeDocument/2006/relationships/hyperlink" Target="https://docs.peppol.eu/poacc/billing/3.0/syntax/ubl-invoice/cac-TaxRepresentativeParty/cac-PostalAddress/cbc-CityName/" TargetMode="External"/><Relationship Id="rId94" Type="http://schemas.openxmlformats.org/officeDocument/2006/relationships/hyperlink" Target="https://docs.peppol.eu/poacc/billing/3.0/syntax/ubl-invoice/cac-Delivery/cac-DeliveryLocation/cac-Address/cbc-CountrySubentity/" TargetMode="External"/><Relationship Id="rId99" Type="http://schemas.openxmlformats.org/officeDocument/2006/relationships/hyperlink" Target="https://docs.peppol.eu/poacc/billing/3.0/syntax/ubl-invoice/cac-PaymentMeans/cbc-PaymentID/" TargetMode="External"/><Relationship Id="rId101" Type="http://schemas.openxmlformats.org/officeDocument/2006/relationships/hyperlink" Target="https://docs.peppol.eu/poacc/billing/3.0/syntax/ubl-invoice/cac-PaymentMeans/cac-PayeeFinancialAccount/cbc-ID/" TargetMode="External"/><Relationship Id="rId122" Type="http://schemas.openxmlformats.org/officeDocument/2006/relationships/hyperlink" Target="https://docs.peppol.eu/poacc/billing/3.0/syntax/ubl-invoice/cac-AllowanceCharge/cac-TaxCategory/cbc-ID/" TargetMode="External"/><Relationship Id="rId143" Type="http://schemas.openxmlformats.org/officeDocument/2006/relationships/hyperlink" Target="https://docs.peppol.eu/poacc/billing/3.0/syntax/ubl-invoice/cac-TaxTotal/cac-TaxSubtotal/cac-TaxCategory/cbc-TaxExemptionReasonCode/" TargetMode="External"/><Relationship Id="rId148" Type="http://schemas.openxmlformats.org/officeDocument/2006/relationships/hyperlink" Target="https://docs.peppol.eu/poacc/billing/3.0/syntax/ubl-invoice/cac-InvoiceLine/" TargetMode="External"/><Relationship Id="rId164" Type="http://schemas.openxmlformats.org/officeDocument/2006/relationships/hyperlink" Target="https://docs.peppol.eu/poacc/billing/3.0/syntax/ubl-invoice/cac-InvoiceLine/cac-AllowanceCharge/cbc-AllowanceChargeReasonCode/" TargetMode="External"/><Relationship Id="rId169" Type="http://schemas.openxmlformats.org/officeDocument/2006/relationships/hyperlink" Target="https://docs.peppol.eu/poacc/billing/3.0/syntax/ubl-invoice/cac-InvoiceLine/cac-AllowanceCharge/cbc-AllowanceChargeReason/" TargetMode="External"/><Relationship Id="rId185" Type="http://schemas.openxmlformats.org/officeDocument/2006/relationships/hyperlink" Target="https://docs.peppol.eu/poacc/billing/3.0/syntax/ubl-invoice/cac-InvoiceLine/cac-Item/cac-AdditionalItemProperty/" TargetMode="External"/><Relationship Id="rId4" Type="http://schemas.openxmlformats.org/officeDocument/2006/relationships/hyperlink" Target="https://docs.peppol.eu/poacc/billing/3.0/syntax/ubl-invoice/cbc-DocumentCurrencyCode/" TargetMode="External"/><Relationship Id="rId9" Type="http://schemas.openxmlformats.org/officeDocument/2006/relationships/hyperlink" Target="https://docs.peppol.eu/poacc/billing/3.0/syntax/ubl-invoice/cac-ProjectReference/cbc-ID/" TargetMode="External"/><Relationship Id="rId180" Type="http://schemas.openxmlformats.org/officeDocument/2006/relationships/hyperlink" Target="https://docs.peppol.eu/poacc/billing/3.0/syntax/ubl-invoice/cac-InvoiceLine/cac-Item/cbc-Name/" TargetMode="External"/><Relationship Id="rId26" Type="http://schemas.openxmlformats.org/officeDocument/2006/relationships/hyperlink" Target="https://docs.peppol.eu/poacc/billing/3.0/syntax/ubl-invoice/cac-AccountingSupplierParty/cac-Party/cac-PartyLegalEntity/cbc-CompanyID/" TargetMode="External"/><Relationship Id="rId47" Type="http://schemas.openxmlformats.org/officeDocument/2006/relationships/hyperlink" Target="https://docs.peppol.eu/poacc/billing/3.0/syntax/ubl-invoice/cac-AccountingSupplierParty/cac-Party/cac-PostalAddress/cbc-PostalZone/" TargetMode="External"/><Relationship Id="rId68" Type="http://schemas.openxmlformats.org/officeDocument/2006/relationships/hyperlink" Target="https://docs.peppol.eu/poacc/billing/3.0/syntax/ubl-invoice/cac-AccountingCustomerParty/cac-Party/cac-Contact/cbc-Name/" TargetMode="External"/><Relationship Id="rId89" Type="http://schemas.openxmlformats.org/officeDocument/2006/relationships/hyperlink" Target="https://docs.peppol.eu/poacc/billing/3.0/syntax/ubl-invoice/cac-Delivery/cac-DeliveryLocation/cac-Address/cbc-StreetName/" TargetMode="External"/><Relationship Id="rId112" Type="http://schemas.openxmlformats.org/officeDocument/2006/relationships/hyperlink" Target="https://docs.peppol.eu/poacc/billing/3.0/syntax/ubl-invoice/cac-AllowanceCharge/cbc-BaseAmount/" TargetMode="External"/><Relationship Id="rId133" Type="http://schemas.openxmlformats.org/officeDocument/2006/relationships/hyperlink" Target="https://docs.peppol.eu/poacc/billing/3.0/syntax/ubl-invoice/cac-LegalMonetaryTotal/cbc-TaxInclusiveAmount/" TargetMode="External"/><Relationship Id="rId154" Type="http://schemas.openxmlformats.org/officeDocument/2006/relationships/hyperlink" Target="https://docs.peppol.eu/poacc/billing/3.0/syntax/ubl-invoice/cac-InvoiceLine/cac-OrderLineReference/cbc-LineID/" TargetMode="External"/><Relationship Id="rId175" Type="http://schemas.openxmlformats.org/officeDocument/2006/relationships/hyperlink" Target="https://docs.peppol.eu/poacc/billing/3.0/syntax/ubl-invoice/cac-InvoiceLine/cac-Price/cbc-BaseQuantity/" TargetMode="External"/><Relationship Id="rId16" Type="http://schemas.openxmlformats.org/officeDocument/2006/relationships/hyperlink" Target="https://docs.peppol.eu/poacc/billing/3.0/syntax/ubl-invoice/cac-AdditionalDocumentReference/cbc-ID/" TargetMode="External"/><Relationship Id="rId37" Type="http://schemas.openxmlformats.org/officeDocument/2006/relationships/hyperlink" Target="https://docs.peppol.eu/poacc/billing/3.0/2024-Q2/syntax/ubl-invoice/cac-Delivery/cac-DeliveryLocation/cbc-ID/" TargetMode="External"/><Relationship Id="rId58" Type="http://schemas.openxmlformats.org/officeDocument/2006/relationships/hyperlink" Target="https://docs.peppol.eu/poacc/billing/3.0/syntax/ubl-invoice/cac-AccountingCustomerParty/cac-Party/cac-PartyTaxScheme/cbc-CompanyID/" TargetMode="External"/><Relationship Id="rId79" Type="http://schemas.openxmlformats.org/officeDocument/2006/relationships/hyperlink" Target="https://docs.peppol.eu/poacc/billing/3.0/syntax/ubl-invoice/cac-TaxRepresentativeParty/cac-PostalAddress/cbc-PostalZone/" TargetMode="External"/><Relationship Id="rId102" Type="http://schemas.openxmlformats.org/officeDocument/2006/relationships/hyperlink" Target="https://docs.peppol.eu/poacc/billing/3.0/syntax/ubl-invoice/cac-PaymentMeans/cac-PayeeFinancialAccount/cbc-Name/" TargetMode="External"/><Relationship Id="rId123" Type="http://schemas.openxmlformats.org/officeDocument/2006/relationships/hyperlink" Target="https://docs.peppol.eu/poacc/billing/3.0/syntax/ubl-invoice/cac-AllowanceCharge/cac-TaxCategory/cbc-Percent/" TargetMode="External"/><Relationship Id="rId144" Type="http://schemas.openxmlformats.org/officeDocument/2006/relationships/hyperlink" Target="https://docs.peppol.eu/poacc/billing/3.0/syntax/ubl-invoice/cac-AdditionalDocumentReference/" TargetMode="External"/><Relationship Id="rId90" Type="http://schemas.openxmlformats.org/officeDocument/2006/relationships/hyperlink" Target="https://docs.peppol.eu/poacc/billing/3.0/syntax/ubl-invoice/cac-Delivery/cac-DeliveryLocation/cac-Address/cbc-AdditionalStreetName/" TargetMode="External"/><Relationship Id="rId165" Type="http://schemas.openxmlformats.org/officeDocument/2006/relationships/hyperlink" Target="https://docs.peppol.eu/poacc/billing/3.0/syntax/ubl-invoice/cac-InvoiceLine/cac-AllowanceCharge/" TargetMode="External"/><Relationship Id="rId186" Type="http://schemas.openxmlformats.org/officeDocument/2006/relationships/hyperlink" Target="https://docs.peppol.eu/poacc/billing/3.0/syntax/ubl-invoice/cac-InvoiceLine/cac-Item/cac-AdditionalItemProperty/cbc-Name/" TargetMode="External"/><Relationship Id="rId27" Type="http://schemas.openxmlformats.org/officeDocument/2006/relationships/hyperlink" Target="https://docs.peppol.eu/poacc/billing/3.0/syntax/ubl-invoice/cac-AccountingSupplierParty/cac-Party/cac-PartyTaxScheme/cbc-CompanyID/" TargetMode="External"/><Relationship Id="rId48" Type="http://schemas.openxmlformats.org/officeDocument/2006/relationships/hyperlink" Target="https://docs.peppol.eu/poacc/billing/3.0/syntax/ubl-invoice/cac-AccountingSupplierParty/cac-Party/cac-PostalAddress/cbc-CountrySubentity/" TargetMode="External"/><Relationship Id="rId69" Type="http://schemas.openxmlformats.org/officeDocument/2006/relationships/hyperlink" Target="https://docs.peppol.eu/poacc/billing/3.0/syntax/ubl-invoice/cac-AccountingCustomerParty/cac-Party/cac-Contact/cbc-Telephone/" TargetMode="External"/><Relationship Id="rId113" Type="http://schemas.openxmlformats.org/officeDocument/2006/relationships/hyperlink" Target="https://docs.peppol.eu/poacc/billing/3.0/syntax/ubl-invoice/cac-AllowanceCharge/cbc-MultiplierFactorNumeric/" TargetMode="External"/><Relationship Id="rId134" Type="http://schemas.openxmlformats.org/officeDocument/2006/relationships/hyperlink" Target="https://docs.peppol.eu/poacc/billing/3.0/syntax/ubl-invoice/cac-LegalMonetaryTotal/cbc-PrepaidAmount/" TargetMode="External"/><Relationship Id="rId80" Type="http://schemas.openxmlformats.org/officeDocument/2006/relationships/hyperlink" Target="https://docs.peppol.eu/poacc/billing/3.0/syntax/ubl-invoice/cac-TaxRepresentativeParty/cac-PostalAddress/cbc-CountrySubentity/" TargetMode="External"/><Relationship Id="rId155" Type="http://schemas.openxmlformats.org/officeDocument/2006/relationships/hyperlink" Target="https://docs.peppol.eu/poacc/billing/3.0/syntax/ubl-invoice/cac-InvoiceLine/cbc-AccountingCost/" TargetMode="External"/><Relationship Id="rId176" Type="http://schemas.openxmlformats.org/officeDocument/2006/relationships/hyperlink" Target="https://docs.peppol.eu/poacc/billing/3.0/syntax/ubl-invoice/cac-InvoiceLine/cac-Item/cac-ClassifiedTaxCategory/" TargetMode="External"/><Relationship Id="rId17" Type="http://schemas.openxmlformats.org/officeDocument/2006/relationships/hyperlink" Target="https://docs.peppol.eu/poacc/billing/3.0/syntax/ubl-invoice/cbc-AccountingCost/" TargetMode="External"/><Relationship Id="rId38" Type="http://schemas.openxmlformats.org/officeDocument/2006/relationships/hyperlink" Target="https://docs.peppol.eu/poacc/billing/3.0/syntax/ubl-invoice/cac-AccountingSupplierParty/cac-Party/cac-PartyIdentification/cbc-ID/" TargetMode="External"/><Relationship Id="rId59" Type="http://schemas.openxmlformats.org/officeDocument/2006/relationships/hyperlink" Target="https://docs.peppol.eu/poacc/billing/3.0/syntax/ubl-invoice/cac-AccountingCustomerParty/cac-Party/cac-PostalAddress/" TargetMode="External"/><Relationship Id="rId103" Type="http://schemas.openxmlformats.org/officeDocument/2006/relationships/hyperlink" Target="https://docs.peppol.eu/poacc/billing/3.0/syntax/ubl-invoice/cac-PaymentMeans/cac-PayeeFinancialAccount/cac-FinancialInstitutionBranch/cbc-ID/" TargetMode="External"/><Relationship Id="rId124" Type="http://schemas.openxmlformats.org/officeDocument/2006/relationships/hyperlink" Target="https://docs.peppol.eu/poacc/billing/3.0/syntax/ubl-invoice/cac-AllowanceCharge/cbc-AllowanceChargeReason/" TargetMode="External"/><Relationship Id="rId70" Type="http://schemas.openxmlformats.org/officeDocument/2006/relationships/hyperlink" Target="https://docs.peppol.eu/poacc/billing/3.0/syntax/ubl-invoice/cac-AccountingCustomerParty/cac-Party/cac-Contact/cbc-ElectronicMail/" TargetMode="External"/><Relationship Id="rId91" Type="http://schemas.openxmlformats.org/officeDocument/2006/relationships/hyperlink" Target="https://docs.peppol.eu/poacc/billing/3.0/syntax/ubl-invoice/cac-Delivery/cac-DeliveryLocation/cac-Address/cac-AddressLine/cbc-Line/" TargetMode="External"/><Relationship Id="rId145" Type="http://schemas.openxmlformats.org/officeDocument/2006/relationships/hyperlink" Target="https://docs.peppol.eu/poacc/billing/3.0/syntax/ubl-invoice/cac-AdditionalDocumentReference/cbc-ID/" TargetMode="External"/><Relationship Id="rId166" Type="http://schemas.openxmlformats.org/officeDocument/2006/relationships/hyperlink" Target="https://docs.peppol.eu/poacc/billing/3.0/syntax/ubl-invoice/cac-InvoiceLine/cac-AllowanceCharge/cbc-Amount/" TargetMode="External"/><Relationship Id="rId187" Type="http://schemas.openxmlformats.org/officeDocument/2006/relationships/hyperlink" Target="https://docs.peppol.eu/poacc/billing/3.0/syntax/ubl-invoice/cac-InvoiceLine/cac-Item/cac-AdditionalItemProperty/cbc-Value/" TargetMode="External"/><Relationship Id="rId1" Type="http://schemas.openxmlformats.org/officeDocument/2006/relationships/hyperlink" Target="https://docs.peppol.eu/poacc/billing/3.0/syntax/ubl-invoice/cbc-IssueDate/" TargetMode="External"/><Relationship Id="rId28" Type="http://schemas.openxmlformats.org/officeDocument/2006/relationships/hyperlink" Target="https://docs.peppol.eu/poacc/billing/3.0/syntax/ubl-invoice/cac-AccountingSupplierParty/cac-Party/cac-PartyTaxScheme/cbc-CompanyID/" TargetMode="External"/><Relationship Id="rId49" Type="http://schemas.openxmlformats.org/officeDocument/2006/relationships/hyperlink" Target="https://docs.peppol.eu/poacc/billing/3.0/syntax/ubl-invoice/cac-AccountingSupplierParty/cac-Party/cac-PostalAddress/cac-Country/cbc-IdentificationCode/" TargetMode="External"/><Relationship Id="rId114" Type="http://schemas.openxmlformats.org/officeDocument/2006/relationships/hyperlink" Target="https://docs.peppol.eu/poacc/billing/3.0/syntax/ubl-invoice/cac-AllowanceCharge/cac-TaxCategory/cbc-ID/" TargetMode="External"/><Relationship Id="rId60" Type="http://schemas.openxmlformats.org/officeDocument/2006/relationships/hyperlink" Target="https://docs.peppol.eu/poacc/billing/3.0/syntax/ubl-invoice/cac-AccountingCustomerParty/cac-Party/cac-PostalAddress/cbc-StreetName/" TargetMode="External"/><Relationship Id="rId81" Type="http://schemas.openxmlformats.org/officeDocument/2006/relationships/hyperlink" Target="https://docs.peppol.eu/poacc/billing/3.0/syntax/ubl-invoice/cac-TaxRepresentativeParty/cac-PostalAddress/cac-Country/cbc-IdentificationCode/" TargetMode="External"/><Relationship Id="rId135" Type="http://schemas.openxmlformats.org/officeDocument/2006/relationships/hyperlink" Target="https://docs.peppol.eu/poacc/billing/3.0/syntax/ubl-invoice/cac-LegalMonetaryTotal/cbc-PayableRoundingAmount/" TargetMode="External"/><Relationship Id="rId156" Type="http://schemas.openxmlformats.org/officeDocument/2006/relationships/hyperlink" Target="https://docs.peppol.eu/poacc/billing/3.0/syntax/ubl-invoice/cac-InvoiceLine/cac-InvoicePeriod/" TargetMode="External"/><Relationship Id="rId177" Type="http://schemas.openxmlformats.org/officeDocument/2006/relationships/hyperlink" Target="https://docs.peppol.eu/poacc/billing/3.0/syntax/ubl-invoice/cac-InvoiceLine/cac-Item/cac-ClassifiedTaxCategory/cbc-ID/" TargetMode="External"/><Relationship Id="rId18" Type="http://schemas.openxmlformats.org/officeDocument/2006/relationships/hyperlink" Target="https://docs.peppol.eu/poacc/billing/3.0/syntax/ubl-invoice/cac-PaymentTerms/cbc-Note/" TargetMode="External"/><Relationship Id="rId39" Type="http://schemas.openxmlformats.org/officeDocument/2006/relationships/hyperlink" Target="https://docs.peppol.eu/poacc/billing/3.0/2024-Q2/syntax/ubl-invoice/cac-AdditionalDocumentReference/cac-Attachment/cbc-EmbeddedDocumentBinaryObject/"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docs.peppol.eu/poacc/billing/3.0/syntax/ubl-invoice/cac-AllowanceCharge/cbc-AllowanceChargeReasonCode/" TargetMode="External"/><Relationship Id="rId21" Type="http://schemas.openxmlformats.org/officeDocument/2006/relationships/hyperlink" Target="https://docs.peppol.eu/poacc/billing/3.0/syntax/ubl-creditnote/cac-BillingReference/cac-InvoiceDocumentReference/cbc-IssueDate/" TargetMode="External"/><Relationship Id="rId42" Type="http://schemas.openxmlformats.org/officeDocument/2006/relationships/hyperlink" Target="https://docs.peppol.eu/poacc/billing/3.0/2024-Q2/syntax/ubl-invoice/cac-InvoiceLine/cac-Item/cac-CommodityClassification/cbc-ItemClassificationCode/" TargetMode="External"/><Relationship Id="rId63" Type="http://schemas.openxmlformats.org/officeDocument/2006/relationships/hyperlink" Target="https://docs.peppol.eu/poacc/billing/3.0/syntax/ubl-invoice/cac-AccountingCustomerParty/cac-Party/cac-PostalAddress/cbc-CityName/" TargetMode="External"/><Relationship Id="rId84" Type="http://schemas.openxmlformats.org/officeDocument/2006/relationships/hyperlink" Target="https://docs.peppol.eu/poacc/billing/3.0/syntax/ubl-invoice/cac-Delivery/cbc-ActualDeliveryDate/" TargetMode="External"/><Relationship Id="rId138" Type="http://schemas.openxmlformats.org/officeDocument/2006/relationships/hyperlink" Target="https://docs.peppol.eu/poacc/billing/3.0/syntax/ubl-invoice/cac-TaxTotal/cac-TaxSubtotal/cac-TaxCategory/cbc-ID/" TargetMode="External"/><Relationship Id="rId159" Type="http://schemas.openxmlformats.org/officeDocument/2006/relationships/hyperlink" Target="https://docs.peppol.eu/poacc/billing/3.0/syntax/ubl-invoice/cac-InvoiceLine/cac-AllowanceCharge/" TargetMode="External"/><Relationship Id="rId170" Type="http://schemas.openxmlformats.org/officeDocument/2006/relationships/hyperlink" Target="https://docs.peppol.eu/poacc/billing/3.0/syntax/ubl-invoice/cac-InvoiceLine/cac-AllowanceCharge/cbc-AllowanceChargeReasonCode/" TargetMode="External"/><Relationship Id="rId191" Type="http://schemas.openxmlformats.org/officeDocument/2006/relationships/hyperlink" Target="https://docs.peppol.eu/poacc/billing/3.0/2024-Q2/syntax/ubl-creditnote/cbc-CustomizationID/" TargetMode="External"/><Relationship Id="rId107" Type="http://schemas.openxmlformats.org/officeDocument/2006/relationships/hyperlink" Target="https://docs.peppol.eu/poacc/billing/3.0/syntax/ubl-invoice/cac-PaymentMeans/cac-PaymentMandate/" TargetMode="External"/><Relationship Id="rId11" Type="http://schemas.openxmlformats.org/officeDocument/2006/relationships/hyperlink" Target="https://docs.peppol.eu/poacc/billing/3.0/syntax/ubl-creditnote/cac-OrderReference/cbc-ID/" TargetMode="External"/><Relationship Id="rId32" Type="http://schemas.openxmlformats.org/officeDocument/2006/relationships/hyperlink" Target="https://docs.peppol.eu/poacc/billing/3.0/syntax/ubl-invoice/cac-AccountingCustomerParty/cac-Party/cac-PartyIdentification/cbc-ID/" TargetMode="External"/><Relationship Id="rId53" Type="http://schemas.openxmlformats.org/officeDocument/2006/relationships/hyperlink" Target="https://docs.peppol.eu/poacc/billing/3.0/syntax/ubl-invoice/cac-AccountingCustomerParty/" TargetMode="External"/><Relationship Id="rId74" Type="http://schemas.openxmlformats.org/officeDocument/2006/relationships/hyperlink" Target="https://docs.peppol.eu/poacc/billing/3.0/syntax/ubl-invoice/cac-TaxRepresentativeParty/cac-PostalAddress/" TargetMode="External"/><Relationship Id="rId128" Type="http://schemas.openxmlformats.org/officeDocument/2006/relationships/hyperlink" Target="https://docs.peppol.eu/poacc/billing/3.0/syntax/ubl-creditnote/cac-LegalMonetaryTotal/cbc-AllowanceTotalAmount/" TargetMode="External"/><Relationship Id="rId149" Type="http://schemas.openxmlformats.org/officeDocument/2006/relationships/hyperlink" Target="https://docs.peppol.eu/poacc/billing/3.0/syntax/ubl-invoice/cac-InvoiceLine/cbc-ID/" TargetMode="External"/><Relationship Id="rId5" Type="http://schemas.openxmlformats.org/officeDocument/2006/relationships/hyperlink" Target="https://docs.peppol.eu/poacc/billing/3.0/syntax/ubl-invoice/cbc-TaxCurrencyCode/" TargetMode="External"/><Relationship Id="rId95" Type="http://schemas.openxmlformats.org/officeDocument/2006/relationships/hyperlink" Target="https://docs.peppol.eu/poacc/billing/3.0/syntax/ubl-invoice/cac-Delivery/cac-DeliveryLocation/cac-Address/cac-Country/cbc-IdentificationCode/" TargetMode="External"/><Relationship Id="rId160" Type="http://schemas.openxmlformats.org/officeDocument/2006/relationships/hyperlink" Target="https://docs.peppol.eu/poacc/billing/3.0/syntax/ubl-invoice/cac-InvoiceLine/cac-AllowanceCharge/cbc-Amount/" TargetMode="External"/><Relationship Id="rId181" Type="http://schemas.openxmlformats.org/officeDocument/2006/relationships/hyperlink" Target="https://docs.peppol.eu/poacc/billing/3.0/syntax/ubl-invoice/cac-InvoiceLine/cac-Item/cbc-Description/" TargetMode="External"/><Relationship Id="rId22" Type="http://schemas.openxmlformats.org/officeDocument/2006/relationships/hyperlink" Target="https://docs.peppol.eu/poacc/billing/3.0/syntax/ubl-invoice/cac-AccountingSupplierParty/" TargetMode="External"/><Relationship Id="rId43" Type="http://schemas.openxmlformats.org/officeDocument/2006/relationships/hyperlink" Target="https://docs.peppol.eu/poacc/billing/3.0/syntax/ubl-invoice/cac-AccountingSupplierParty/cac-Party/cac-PostalAddress/" TargetMode="External"/><Relationship Id="rId64" Type="http://schemas.openxmlformats.org/officeDocument/2006/relationships/hyperlink" Target="https://docs.peppol.eu/poacc/billing/3.0/syntax/ubl-invoice/cac-AccountingCustomerParty/cac-Party/cac-PostalAddress/cbc-PostalZone/" TargetMode="External"/><Relationship Id="rId118" Type="http://schemas.openxmlformats.org/officeDocument/2006/relationships/hyperlink" Target="https://docs.peppol.eu/poacc/billing/3.0/syntax/ubl-invoice/cac-AllowanceCharge/" TargetMode="External"/><Relationship Id="rId139" Type="http://schemas.openxmlformats.org/officeDocument/2006/relationships/hyperlink" Target="https://docs.peppol.eu/poacc/billing/3.0/syntax/ubl-invoice/cac-TaxTotal/cac-TaxSubtotal/cbc-TaxableAmount/" TargetMode="External"/><Relationship Id="rId85" Type="http://schemas.openxmlformats.org/officeDocument/2006/relationships/hyperlink" Target="https://docs.peppol.eu/poacc/billing/3.0/syntax/ubl-invoice/cac-InvoicePeriod/" TargetMode="External"/><Relationship Id="rId150" Type="http://schemas.openxmlformats.org/officeDocument/2006/relationships/hyperlink" Target="https://docs.peppol.eu/poacc/billing/3.0/syntax/ubl-invoice/cac-InvoiceLine/cbc-Note/" TargetMode="External"/><Relationship Id="rId171" Type="http://schemas.openxmlformats.org/officeDocument/2006/relationships/hyperlink" Target="https://docs.peppol.eu/poacc/billing/3.0/syntax/ubl-invoice/cac-InvoiceLine/cac-Price/" TargetMode="External"/><Relationship Id="rId192" Type="http://schemas.openxmlformats.org/officeDocument/2006/relationships/printerSettings" Target="../printerSettings/printerSettings3.bin"/><Relationship Id="rId12" Type="http://schemas.openxmlformats.org/officeDocument/2006/relationships/hyperlink" Target="https://docs.peppol.eu/poacc/billing/3.0/syntax/ubl-invoice/cac-OrderReference/cbc-SalesOrderID/" TargetMode="External"/><Relationship Id="rId33" Type="http://schemas.openxmlformats.org/officeDocument/2006/relationships/hyperlink" Target="https://docs.peppol.eu/poacc/billing/3.0/2023-Q2/syntax/ubl-invoice/cac-PayeeParty/cac-PartyIdentification/cbc-ID/" TargetMode="External"/><Relationship Id="rId108" Type="http://schemas.openxmlformats.org/officeDocument/2006/relationships/hyperlink" Target="https://docs.peppol.eu/poacc/billing/3.0/syntax/ubl-invoice/cac-PaymentMeans/cac-PaymentMandate/cbc-ID/" TargetMode="External"/><Relationship Id="rId129" Type="http://schemas.openxmlformats.org/officeDocument/2006/relationships/hyperlink" Target="https://docs.peppol.eu/poacc/billing/3.0/syntax/ubl-creditnote/cac-LegalMonetaryTotal/cbc-ChargeTotalAmount/" TargetMode="External"/><Relationship Id="rId54" Type="http://schemas.openxmlformats.org/officeDocument/2006/relationships/hyperlink" Target="https://docs.peppol.eu/poacc/billing/3.0/syntax/ubl-invoice/cac-AccountingCustomerParty/cac-Party/cac-PartyLegalEntity/cbc-RegistrationName/" TargetMode="External"/><Relationship Id="rId75" Type="http://schemas.openxmlformats.org/officeDocument/2006/relationships/hyperlink" Target="https://docs.peppol.eu/poacc/billing/3.0/syntax/ubl-invoice/cac-TaxRepresentativeParty/cac-PostalAddress/cbc-StreetName/" TargetMode="External"/><Relationship Id="rId96" Type="http://schemas.openxmlformats.org/officeDocument/2006/relationships/hyperlink" Target="https://docs.peppol.eu/poacc/billing/3.0/syntax/ubl-invoice/cac-PaymentMeans/" TargetMode="External"/><Relationship Id="rId140" Type="http://schemas.openxmlformats.org/officeDocument/2006/relationships/hyperlink" Target="https://docs.peppol.eu/poacc/billing/3.0/syntax/ubl-creditnote/cac-TaxTotal/cac-TaxSubtotal/cbc-TaxAmount/" TargetMode="External"/><Relationship Id="rId161" Type="http://schemas.openxmlformats.org/officeDocument/2006/relationships/hyperlink" Target="https://docs.peppol.eu/poacc/billing/3.0/syntax/ubl-invoice/cac-InvoiceLine/cac-AllowanceCharge/cbc-BaseAmount/" TargetMode="External"/><Relationship Id="rId182" Type="http://schemas.openxmlformats.org/officeDocument/2006/relationships/hyperlink" Target="https://docs.peppol.eu/poacc/billing/3.0/syntax/ubl-invoice/cac-InvoiceLine/cac-Item/cac-SellersItemIdentification/cbc-ID/" TargetMode="External"/><Relationship Id="rId6" Type="http://schemas.openxmlformats.org/officeDocument/2006/relationships/hyperlink" Target="https://docs.peppol.eu/poacc/billing/3.0/syntax/ubl-invoice/cbc-TaxPointDate/" TargetMode="External"/><Relationship Id="rId23" Type="http://schemas.openxmlformats.org/officeDocument/2006/relationships/hyperlink" Target="https://docs.peppol.eu/poacc/billing/3.0/syntax/ubl-invoice/cac-AccountingSupplierParty/cac-Party/cac-PartyLegalEntity/cbc-RegistrationName/" TargetMode="External"/><Relationship Id="rId119" Type="http://schemas.openxmlformats.org/officeDocument/2006/relationships/hyperlink" Target="https://docs.peppol.eu/poacc/billing/3.0/syntax/ubl-invoice/cac-AllowanceCharge/cbc-Amount/" TargetMode="External"/><Relationship Id="rId44" Type="http://schemas.openxmlformats.org/officeDocument/2006/relationships/hyperlink" Target="https://docs.peppol.eu/poacc/billing/3.0/syntax/ubl-invoice/cac-AccountingSupplierParty/cac-Party/cac-PostalAddress/cbc-StreetName/" TargetMode="External"/><Relationship Id="rId65" Type="http://schemas.openxmlformats.org/officeDocument/2006/relationships/hyperlink" Target="https://docs.peppol.eu/poacc/billing/3.0/syntax/ubl-invoice/cac-AccountingCustomerParty/cac-Party/cac-PostalAddress/cbc-CountrySubentity/" TargetMode="External"/><Relationship Id="rId86" Type="http://schemas.openxmlformats.org/officeDocument/2006/relationships/hyperlink" Target="https://docs.peppol.eu/poacc/billing/3.0/syntax/ubl-invoice/cac-InvoicePeriod/cbc-StartDate/" TargetMode="External"/><Relationship Id="rId130" Type="http://schemas.openxmlformats.org/officeDocument/2006/relationships/hyperlink" Target="https://docs.peppol.eu/poacc/billing/3.0/syntax/ubl-creditnote/cac-LegalMonetaryTotal/cbc-TaxExclusiveAmount/" TargetMode="External"/><Relationship Id="rId151" Type="http://schemas.openxmlformats.org/officeDocument/2006/relationships/hyperlink" Target="https://docs.peppol.eu/poacc/billing/3.0/syntax/ubl-invoice/cac-InvoiceLine/cbc-InvoicedQuantity/" TargetMode="External"/><Relationship Id="rId172" Type="http://schemas.openxmlformats.org/officeDocument/2006/relationships/hyperlink" Target="https://docs.peppol.eu/poacc/billing/3.0/syntax/ubl-invoice/cac-InvoiceLine/cac-Price/cbc-PriceAmount/" TargetMode="External"/><Relationship Id="rId193" Type="http://schemas.openxmlformats.org/officeDocument/2006/relationships/table" Target="../tables/table3.xml"/><Relationship Id="rId13" Type="http://schemas.openxmlformats.org/officeDocument/2006/relationships/hyperlink" Target="https://docs.peppol.eu/poacc/billing/3.0/syntax/ubl-creditnote/cac-ReceiptDocumentReference/cbc-ID/" TargetMode="External"/><Relationship Id="rId109" Type="http://schemas.openxmlformats.org/officeDocument/2006/relationships/hyperlink" Target="https://docs.peppol.eu/poacc/billing/3.0/syntax/ubl-invoice/cac-PaymentMeans/cac-PaymentMandate/cac-PayerFinancialAccount/cbc-ID/" TargetMode="External"/><Relationship Id="rId34" Type="http://schemas.openxmlformats.org/officeDocument/2006/relationships/hyperlink" Target="https://docs.peppol.eu/poacc/billing/3.0/syntax/ubl-invoice/cac-PayeeParty/" TargetMode="External"/><Relationship Id="rId50" Type="http://schemas.openxmlformats.org/officeDocument/2006/relationships/hyperlink" Target="https://docs.peppol.eu/poacc/billing/3.0/syntax/ubl-invoice/cac-AccountingSupplierParty/cac-Party/cac-Contact/" TargetMode="External"/><Relationship Id="rId55" Type="http://schemas.openxmlformats.org/officeDocument/2006/relationships/hyperlink" Target="https://docs.peppol.eu/poacc/billing/3.0/syntax/ubl-invoice/cac-AccountingSupplierParty/cac-Party/cac-PostalAddress/cac-AddressLine/cbc-Line/" TargetMode="External"/><Relationship Id="rId76" Type="http://schemas.openxmlformats.org/officeDocument/2006/relationships/hyperlink" Target="https://docs.peppol.eu/poacc/billing/3.0/syntax/ubl-invoice/cac-TaxRepresentativeParty/cac-PostalAddress/cbc-AdditionalStreetName/" TargetMode="External"/><Relationship Id="rId97" Type="http://schemas.openxmlformats.org/officeDocument/2006/relationships/hyperlink" Target="https://docs.peppol.eu/poacc/billing/3.0/syntax/ubl-invoice/cac-PaymentMeans/cbc-PaymentMeansCode/" TargetMode="External"/><Relationship Id="rId104" Type="http://schemas.openxmlformats.org/officeDocument/2006/relationships/hyperlink" Target="https://docs.peppol.eu/poacc/billing/3.0/syntax/ubl-invoice/cac-PaymentMeans/cac-CardAccount/" TargetMode="External"/><Relationship Id="rId120" Type="http://schemas.openxmlformats.org/officeDocument/2006/relationships/hyperlink" Target="https://docs.peppol.eu/poacc/billing/3.0/syntax/ubl-invoice/cac-AllowanceCharge/cbc-BaseAmount/" TargetMode="External"/><Relationship Id="rId125" Type="http://schemas.openxmlformats.org/officeDocument/2006/relationships/hyperlink" Target="https://docs.peppol.eu/poacc/billing/3.0/syntax/ubl-invoice/cac-AllowanceCharge/cbc-AllowanceChargeReasonCode/" TargetMode="External"/><Relationship Id="rId141" Type="http://schemas.openxmlformats.org/officeDocument/2006/relationships/hyperlink" Target="https://docs.peppol.eu/poacc/billing/3.0/syntax/ubl-invoice/cac-TaxTotal/cac-TaxSubtotal/cac-TaxCategory/cbc-Percent/" TargetMode="External"/><Relationship Id="rId146" Type="http://schemas.openxmlformats.org/officeDocument/2006/relationships/hyperlink" Target="https://docs.peppol.eu/poacc/billing/3.0/syntax/ubl-invoice/cac-AdditionalDocumentReference/cbc-DocumentDescription/" TargetMode="External"/><Relationship Id="rId167" Type="http://schemas.openxmlformats.org/officeDocument/2006/relationships/hyperlink" Target="https://docs.peppol.eu/poacc/billing/3.0/syntax/ubl-invoice/cac-InvoiceLine/cac-AllowanceCharge/cbc-BaseAmount/" TargetMode="External"/><Relationship Id="rId188" Type="http://schemas.openxmlformats.org/officeDocument/2006/relationships/hyperlink" Target="https://docs.peppol.eu/poacc/billing/3.0/syntax/ubl-invoice/cac-AccountingCustomerParty/cac-Party/cbc-EndpointID/" TargetMode="External"/><Relationship Id="rId7" Type="http://schemas.openxmlformats.org/officeDocument/2006/relationships/hyperlink" Target="https://docs.peppol.eu/poacc/billing/3.0/syntax/ubl-invoice/cbc-DueDate/" TargetMode="External"/><Relationship Id="rId71" Type="http://schemas.openxmlformats.org/officeDocument/2006/relationships/hyperlink" Target="https://docs.peppol.eu/poacc/billing/3.0/syntax/ubl-creditnote/cac-TaxRepresentativeParty/" TargetMode="External"/><Relationship Id="rId92" Type="http://schemas.openxmlformats.org/officeDocument/2006/relationships/hyperlink" Target="https://docs.peppol.eu/poacc/billing/3.0/syntax/ubl-invoice/cac-Delivery/cac-DeliveryLocation/cac-Address/cbc-CityName/" TargetMode="External"/><Relationship Id="rId162" Type="http://schemas.openxmlformats.org/officeDocument/2006/relationships/hyperlink" Target="https://docs.peppol.eu/poacc/billing/3.0/syntax/ubl-invoice/cac-InvoiceLine/cac-AllowanceCharge/cbc-MultiplierFactorNumeric/" TargetMode="External"/><Relationship Id="rId183" Type="http://schemas.openxmlformats.org/officeDocument/2006/relationships/hyperlink" Target="https://docs.peppol.eu/poacc/billing/3.0/syntax/ubl-invoice/cac-InvoiceLine/cac-Item/cac-BuyersItemIdentification/cbc-ID/" TargetMode="External"/><Relationship Id="rId2" Type="http://schemas.openxmlformats.org/officeDocument/2006/relationships/hyperlink" Target="https://docs.peppol.eu/poacc/billing/3.0/syntax/ubl-invoice/cbc-ID/" TargetMode="External"/><Relationship Id="rId29" Type="http://schemas.openxmlformats.org/officeDocument/2006/relationships/hyperlink" Target="https://docs.peppol.eu/poacc/billing/3.0/syntax/ubl-invoice/cac-AccountingSupplierParty/cac-Party/cac-PartyLegalEntity/cbc-CompanyLegalForm/" TargetMode="External"/><Relationship Id="rId24" Type="http://schemas.openxmlformats.org/officeDocument/2006/relationships/hyperlink" Target="https://docs.peppol.eu/poacc/billing/3.0/syntax/ubl-invoice/cac-AccountingSupplierParty/cac-Party/cac-PartyName/cbc-Name/" TargetMode="External"/><Relationship Id="rId40" Type="http://schemas.openxmlformats.org/officeDocument/2006/relationships/hyperlink" Target="https://docs.peppol.eu/poacc/billing/3.0/2024-Q2/syntax/ubl-invoice/cac-InvoiceLine/cac-DocumentReference/cbc-ID/" TargetMode="External"/><Relationship Id="rId45" Type="http://schemas.openxmlformats.org/officeDocument/2006/relationships/hyperlink" Target="https://docs.peppol.eu/poacc/billing/3.0/syntax/ubl-invoice/cac-AccountingSupplierParty/cac-Party/cac-PostalAddress/cbc-AdditionalStreetName/" TargetMode="External"/><Relationship Id="rId66" Type="http://schemas.openxmlformats.org/officeDocument/2006/relationships/hyperlink" Target="https://docs.peppol.eu/poacc/billing/3.0/syntax/ubl-invoice/cac-AccountingCustomerParty/cac-Party/cac-PostalAddress/cac-Country/cbc-IdentificationCode/" TargetMode="External"/><Relationship Id="rId87" Type="http://schemas.openxmlformats.org/officeDocument/2006/relationships/hyperlink" Target="https://docs.peppol.eu/poacc/billing/3.0/syntax/ubl-invoice/cac-InvoicePeriod/cbc-EndDate/" TargetMode="External"/><Relationship Id="rId110" Type="http://schemas.openxmlformats.org/officeDocument/2006/relationships/hyperlink" Target="https://docs.peppol.eu/poacc/billing/3.0/syntax/ubl-invoice/cac-AllowanceCharge/" TargetMode="External"/><Relationship Id="rId115" Type="http://schemas.openxmlformats.org/officeDocument/2006/relationships/hyperlink" Target="https://docs.peppol.eu/poacc/billing/3.0/syntax/ubl-invoice/cac-AllowanceCharge/cac-TaxCategory/cbc-Percent/" TargetMode="External"/><Relationship Id="rId131" Type="http://schemas.openxmlformats.org/officeDocument/2006/relationships/hyperlink" Target="https://docs.peppol.eu/poacc/billing/3.0/syntax/ubl-invoice/cac-TaxTotal/cbc-TaxAmount/" TargetMode="External"/><Relationship Id="rId136" Type="http://schemas.openxmlformats.org/officeDocument/2006/relationships/hyperlink" Target="https://docs.peppol.eu/poacc/billing/3.0/syntax/ubl-creditnote/cac-LegalMonetaryTotal/cbc-PayableAmount/" TargetMode="External"/><Relationship Id="rId157" Type="http://schemas.openxmlformats.org/officeDocument/2006/relationships/hyperlink" Target="https://docs.peppol.eu/poacc/billing/3.0/syntax/ubl-invoice/cac-InvoiceLine/cac-InvoicePeriod/cbc-StartDate/" TargetMode="External"/><Relationship Id="rId178" Type="http://schemas.openxmlformats.org/officeDocument/2006/relationships/hyperlink" Target="https://docs.peppol.eu/poacc/billing/3.0/syntax/ubl-invoice/cac-InvoiceLine/cac-Item/cac-ClassifiedTaxCategory/cbc-Percent/" TargetMode="External"/><Relationship Id="rId61" Type="http://schemas.openxmlformats.org/officeDocument/2006/relationships/hyperlink" Target="https://docs.peppol.eu/poacc/billing/3.0/syntax/ubl-invoice/cac-AccountingCustomerParty/cac-Party/cac-PostalAddress/cbc-AdditionalStreetName/" TargetMode="External"/><Relationship Id="rId82" Type="http://schemas.openxmlformats.org/officeDocument/2006/relationships/hyperlink" Target="https://docs.peppol.eu/poacc/billing/3.0/syntax/ubl-invoice/cac-Delivery/" TargetMode="External"/><Relationship Id="rId152" Type="http://schemas.openxmlformats.org/officeDocument/2006/relationships/hyperlink" Target="https://docs.peppol.eu/poacc/billing/3.0/syntax/ubl-invoice/cac-InvoiceLine/cbc-InvoicedQuantity/unitCode/" TargetMode="External"/><Relationship Id="rId173" Type="http://schemas.openxmlformats.org/officeDocument/2006/relationships/hyperlink" Target="https://docs.peppol.eu/poacc/billing/3.0/syntax/ubl-invoice/cac-InvoiceLine/cac-Price/cac-AllowanceCharge/cbc-Amount/" TargetMode="External"/><Relationship Id="rId19" Type="http://schemas.openxmlformats.org/officeDocument/2006/relationships/hyperlink" Target="https://docs.peppol.eu/poacc/billing/3.0/2024-Q2/syntax/ubl-creditnote/cac-BillingReference/" TargetMode="External"/><Relationship Id="rId14" Type="http://schemas.openxmlformats.org/officeDocument/2006/relationships/hyperlink" Target="https://docs.peppol.eu/poacc/billing/3.0/syntax/ubl-invoice/cac-DespatchDocumentReference/cbc-ID/" TargetMode="External"/><Relationship Id="rId30" Type="http://schemas.openxmlformats.org/officeDocument/2006/relationships/hyperlink" Target="https://docs.peppol.eu/poacc/billing/3.0/2024-Q2/syntax/ubl-invoice/cac-AccountingSupplierParty/cac-Party/cbc-EndpointID/" TargetMode="External"/><Relationship Id="rId35" Type="http://schemas.openxmlformats.org/officeDocument/2006/relationships/hyperlink" Target="https://docs.peppol.eu/poacc/billing/3.0/syntax/ubl-invoice/cac-PayeeParty/cac-PartyName/cbc-Name/" TargetMode="External"/><Relationship Id="rId56" Type="http://schemas.openxmlformats.org/officeDocument/2006/relationships/hyperlink" Target="https://docs.peppol.eu/poacc/billing/3.0/syntax/ubl-invoice/cac-AccountingSupplierParty/cac-Party/cac-Contact/cbc-ElectronicMail/" TargetMode="External"/><Relationship Id="rId77" Type="http://schemas.openxmlformats.org/officeDocument/2006/relationships/hyperlink" Target="https://docs.peppol.eu/poacc/billing/3.0/syntax/ubl-invoice/cac-TaxRepresentativeParty/cac-PostalAddress/cac-AddressLine/cbc-Line/" TargetMode="External"/><Relationship Id="rId100" Type="http://schemas.openxmlformats.org/officeDocument/2006/relationships/hyperlink" Target="https://docs.peppol.eu/poacc/billing/3.0/syntax/ubl-invoice/cac-PaymentMeans/cac-PayeeFinancialAccount/" TargetMode="External"/><Relationship Id="rId105" Type="http://schemas.openxmlformats.org/officeDocument/2006/relationships/hyperlink" Target="https://docs.peppol.eu/poacc/billing/3.0/syntax/ubl-invoice/cac-PaymentMeans/cac-CardAccount/cbc-PrimaryAccountNumberID/" TargetMode="External"/><Relationship Id="rId126" Type="http://schemas.openxmlformats.org/officeDocument/2006/relationships/hyperlink" Target="https://docs.peppol.eu/poacc/billing/3.0/syntax/ubl-creditnote/cac-LegalMonetaryTotal/" TargetMode="External"/><Relationship Id="rId147" Type="http://schemas.openxmlformats.org/officeDocument/2006/relationships/hyperlink" Target="https://docs.peppol.eu/poacc/billing/3.0/syntax/ubl-invoice/cac-AdditionalDocumentReference/cac-Attachment/cac-ExternalReference/cbc-URI/" TargetMode="External"/><Relationship Id="rId168" Type="http://schemas.openxmlformats.org/officeDocument/2006/relationships/hyperlink" Target="https://docs.peppol.eu/poacc/billing/3.0/syntax/ubl-invoice/cac-InvoiceLine/cac-AllowanceCharge/cbc-MultiplierFactorNumeric/" TargetMode="External"/><Relationship Id="rId8" Type="http://schemas.openxmlformats.org/officeDocument/2006/relationships/hyperlink" Target="https://docs.peppol.eu/poacc/billing/3.0/syntax/ubl-invoice/cbc-BuyerReference/" TargetMode="External"/><Relationship Id="rId51" Type="http://schemas.openxmlformats.org/officeDocument/2006/relationships/hyperlink" Target="https://docs.peppol.eu/poacc/billing/3.0/syntax/ubl-invoice/cac-AccountingSupplierParty/cac-Party/cac-Contact/cbc-Name/" TargetMode="External"/><Relationship Id="rId72" Type="http://schemas.openxmlformats.org/officeDocument/2006/relationships/hyperlink" Target="https://docs.peppol.eu/poacc/billing/3.0/syntax/ubl-creditnote/cac-TaxRepresentativeParty/cac-PartyName/cbc-Name/" TargetMode="External"/><Relationship Id="rId93" Type="http://schemas.openxmlformats.org/officeDocument/2006/relationships/hyperlink" Target="https://docs.peppol.eu/poacc/billing/3.0/syntax/ubl-invoice/cac-Delivery/cac-DeliveryLocation/cac-Address/cbc-PostalZone/" TargetMode="External"/><Relationship Id="rId98" Type="http://schemas.openxmlformats.org/officeDocument/2006/relationships/hyperlink" Target="https://docs.peppol.eu/poacc/billing/3.0/syntax/ubl-invoice/cac-PaymentMeans/cbc-PaymentMeansCode/name/" TargetMode="External"/><Relationship Id="rId121" Type="http://schemas.openxmlformats.org/officeDocument/2006/relationships/hyperlink" Target="https://docs.peppol.eu/poacc/billing/3.0/syntax/ubl-invoice/cac-AllowanceCharge/cbc-MultiplierFactorNumeric/" TargetMode="External"/><Relationship Id="rId142" Type="http://schemas.openxmlformats.org/officeDocument/2006/relationships/hyperlink" Target="https://docs.peppol.eu/poacc/billing/3.0/syntax/ubl-invoice/cac-TaxTotal/cac-TaxSubtotal/cac-TaxCategory/cbc-TaxExemptionReason/" TargetMode="External"/><Relationship Id="rId163" Type="http://schemas.openxmlformats.org/officeDocument/2006/relationships/hyperlink" Target="https://docs.peppol.eu/poacc/billing/3.0/syntax/ubl-invoice/cac-InvoiceLine/cac-AllowanceCharge/cbc-AllowanceChargeReason/" TargetMode="External"/><Relationship Id="rId184" Type="http://schemas.openxmlformats.org/officeDocument/2006/relationships/hyperlink" Target="https://docs.peppol.eu/poacc/billing/3.0/syntax/ubl-invoice/cac-InvoiceLine/cac-Item/cac-OriginCountry/cbc-IdentificationCode/" TargetMode="External"/><Relationship Id="rId189" Type="http://schemas.openxmlformats.org/officeDocument/2006/relationships/hyperlink" Target="https://docs.peppol.eu/poacc/billing/3.0/2024-Q2/syntax/ubl-creditnote/cbc-Note/" TargetMode="External"/><Relationship Id="rId3" Type="http://schemas.openxmlformats.org/officeDocument/2006/relationships/hyperlink" Target="https://docs.peppol.eu/poacc/billing/3.0/2024-Q2/syntax/ubl-invoice/cbc-InvoiceTypeCode/" TargetMode="External"/><Relationship Id="rId25" Type="http://schemas.openxmlformats.org/officeDocument/2006/relationships/hyperlink" Target="https://docs.peppol.eu/poacc/billing/3.0/syntax/ubl-invoice/cac-AccountingSupplierParty/cac-Party/cac-PartyIdentification/cbc-ID/" TargetMode="External"/><Relationship Id="rId46" Type="http://schemas.openxmlformats.org/officeDocument/2006/relationships/hyperlink" Target="https://docs.peppol.eu/poacc/billing/3.0/syntax/ubl-invoice/cac-AccountingSupplierParty/cac-Party/cac-PostalAddress/cbc-CityName/" TargetMode="External"/><Relationship Id="rId67" Type="http://schemas.openxmlformats.org/officeDocument/2006/relationships/hyperlink" Target="https://docs.peppol.eu/poacc/billing/3.0/syntax/ubl-invoice/cac-AccountingCustomerParty/cac-Party/cac-Contact/" TargetMode="External"/><Relationship Id="rId116" Type="http://schemas.openxmlformats.org/officeDocument/2006/relationships/hyperlink" Target="https://docs.peppol.eu/poacc/billing/3.0/syntax/ubl-invoice/cac-AllowanceCharge/cbc-AllowanceChargeReason/" TargetMode="External"/><Relationship Id="rId137" Type="http://schemas.openxmlformats.org/officeDocument/2006/relationships/hyperlink" Target="https://docs.peppol.eu/poacc/billing/3.0/syntax/ubl-invoice/cac-TaxTotal/cac-TaxSubtotal/" TargetMode="External"/><Relationship Id="rId158" Type="http://schemas.openxmlformats.org/officeDocument/2006/relationships/hyperlink" Target="https://docs.peppol.eu/poacc/billing/3.0/syntax/ubl-invoice/cac-InvoiceLine/cac-InvoicePeriod/cbc-EndDate/" TargetMode="External"/><Relationship Id="rId20" Type="http://schemas.openxmlformats.org/officeDocument/2006/relationships/hyperlink" Target="https://docs.peppol.eu/poacc/billing/3.0/syntax/ubl-creditnote/cac-BillingReference/cac-InvoiceDocumentReference/cbc-ID/" TargetMode="External"/><Relationship Id="rId41" Type="http://schemas.openxmlformats.org/officeDocument/2006/relationships/hyperlink" Target="https://docs.peppol.eu/poacc/billing/3.0/2024-Q2/syntax/ubl-invoice/cac-InvoiceLine/cac-Item/cac-StandardItemIdentification/cbc-ID/" TargetMode="External"/><Relationship Id="rId62" Type="http://schemas.openxmlformats.org/officeDocument/2006/relationships/hyperlink" Target="https://docs.peppol.eu/poacc/billing/3.0/syntax/ubl-invoice/cac-AccountingCustomerParty/cac-Party/cac-PostalAddress/cac-AddressLine/cbc-Line/" TargetMode="External"/><Relationship Id="rId83" Type="http://schemas.openxmlformats.org/officeDocument/2006/relationships/hyperlink" Target="https://docs.peppol.eu/poacc/billing/3.0/syntax/ubl-invoice/cac-Delivery/cac-DeliveryParty/cac-PartyName/cbc-Name/" TargetMode="External"/><Relationship Id="rId88" Type="http://schemas.openxmlformats.org/officeDocument/2006/relationships/hyperlink" Target="https://docs.peppol.eu/poacc/billing/3.0/syntax/ubl-invoice/cac-Delivery/cac-DeliveryLocation/cac-Address/" TargetMode="External"/><Relationship Id="rId111" Type="http://schemas.openxmlformats.org/officeDocument/2006/relationships/hyperlink" Target="https://docs.peppol.eu/poacc/billing/3.0/syntax/ubl-invoice/cac-AllowanceCharge/cbc-Amount/" TargetMode="External"/><Relationship Id="rId132" Type="http://schemas.openxmlformats.org/officeDocument/2006/relationships/hyperlink" Target="https://docs.peppol.eu/poacc/billing/3.0/syntax/ubl-invoice/cac-TaxTotal/cbc-TaxAmount/" TargetMode="External"/><Relationship Id="rId153" Type="http://schemas.openxmlformats.org/officeDocument/2006/relationships/hyperlink" Target="https://docs.peppol.eu/poacc/billing/3.0/syntax/ubl-invoice/cac-InvoiceLine/cbc-LineExtensionAmount/" TargetMode="External"/><Relationship Id="rId174" Type="http://schemas.openxmlformats.org/officeDocument/2006/relationships/hyperlink" Target="https://docs.peppol.eu/poacc/billing/3.0/syntax/ubl-invoice/cac-InvoiceLine/cac-Price/cac-AllowanceCharge/cbc-BaseAmount/" TargetMode="External"/><Relationship Id="rId179" Type="http://schemas.openxmlformats.org/officeDocument/2006/relationships/hyperlink" Target="https://docs.peppol.eu/poacc/billing/3.0/syntax/ubl-invoice/cac-InvoiceLine/cac-Item/" TargetMode="External"/><Relationship Id="rId190" Type="http://schemas.openxmlformats.org/officeDocument/2006/relationships/hyperlink" Target="https://docs.peppol.eu/poacc/billing/3.0/2024-Q2/syntax/ubl-invoice/cbc-ProfileID/" TargetMode="External"/><Relationship Id="rId15" Type="http://schemas.openxmlformats.org/officeDocument/2006/relationships/hyperlink" Target="https://docs.peppol.eu/poacc/billing/3.0/syntax/ubl-creditnote/cac-OriginatorDocumentReference/cbc-ID/" TargetMode="External"/><Relationship Id="rId36" Type="http://schemas.openxmlformats.org/officeDocument/2006/relationships/hyperlink" Target="https://docs.peppol.eu/poacc/billing/3.0/2023-Q2/syntax/ubl-invoice/cac-PayeeParty/cac-PartyLegalEntity/cbc-CompanyID/" TargetMode="External"/><Relationship Id="rId57" Type="http://schemas.openxmlformats.org/officeDocument/2006/relationships/hyperlink" Target="https://docs.peppol.eu/poacc/billing/3.0/syntax/ubl-invoice/cac-AccountingCustomerParty/cac-Party/cac-PartyName/cbc-Name/" TargetMode="External"/><Relationship Id="rId106" Type="http://schemas.openxmlformats.org/officeDocument/2006/relationships/hyperlink" Target="https://docs.peppol.eu/poacc/billing/3.0/syntax/ubl-invoice/cac-PaymentMeans/cac-CardAccount/cbc-HolderName/" TargetMode="External"/><Relationship Id="rId127" Type="http://schemas.openxmlformats.org/officeDocument/2006/relationships/hyperlink" Target="https://docs.peppol.eu/poacc/billing/3.0/syntax/ubl-creditnote/cac-LegalMonetaryTotal/cbc-LineExtensionAmount/" TargetMode="External"/><Relationship Id="rId10" Type="http://schemas.openxmlformats.org/officeDocument/2006/relationships/hyperlink" Target="https://docs.peppol.eu/poacc/billing/3.0/syntax/ubl-invoice/cac-ContractDocumentReference/cbc-ID/" TargetMode="External"/><Relationship Id="rId31" Type="http://schemas.openxmlformats.org/officeDocument/2006/relationships/hyperlink" Target="https://docs.peppol.eu/poacc/billing/3.0/syntax/ubl-invoice/cac-AccountingCustomerParty/cac-Party/cac-PartyLegalEntity/cbc-CompanyID/" TargetMode="External"/><Relationship Id="rId52" Type="http://schemas.openxmlformats.org/officeDocument/2006/relationships/hyperlink" Target="https://docs.peppol.eu/poacc/billing/3.0/syntax/ubl-invoice/cac-AccountingSupplierParty/cac-Party/cac-Contact/cbc-Telephone/" TargetMode="External"/><Relationship Id="rId73" Type="http://schemas.openxmlformats.org/officeDocument/2006/relationships/hyperlink" Target="https://docs.peppol.eu/poacc/billing/3.0/syntax/ubl-creditnote/cac-TaxRepresentativeParty/cac-PartyTaxScheme/cbc-CompanyID/" TargetMode="External"/><Relationship Id="rId78" Type="http://schemas.openxmlformats.org/officeDocument/2006/relationships/hyperlink" Target="https://docs.peppol.eu/poacc/billing/3.0/syntax/ubl-invoice/cac-TaxRepresentativeParty/cac-PostalAddress/cbc-CityName/" TargetMode="External"/><Relationship Id="rId94" Type="http://schemas.openxmlformats.org/officeDocument/2006/relationships/hyperlink" Target="https://docs.peppol.eu/poacc/billing/3.0/syntax/ubl-invoice/cac-Delivery/cac-DeliveryLocation/cac-Address/cbc-CountrySubentity/" TargetMode="External"/><Relationship Id="rId99" Type="http://schemas.openxmlformats.org/officeDocument/2006/relationships/hyperlink" Target="https://docs.peppol.eu/poacc/billing/3.0/syntax/ubl-invoice/cac-PaymentMeans/cbc-PaymentID/" TargetMode="External"/><Relationship Id="rId101" Type="http://schemas.openxmlformats.org/officeDocument/2006/relationships/hyperlink" Target="https://docs.peppol.eu/poacc/billing/3.0/syntax/ubl-invoice/cac-PaymentMeans/cac-PayeeFinancialAccount/cbc-ID/" TargetMode="External"/><Relationship Id="rId122" Type="http://schemas.openxmlformats.org/officeDocument/2006/relationships/hyperlink" Target="https://docs.peppol.eu/poacc/billing/3.0/syntax/ubl-invoice/cac-AllowanceCharge/cac-TaxCategory/cbc-ID/" TargetMode="External"/><Relationship Id="rId143" Type="http://schemas.openxmlformats.org/officeDocument/2006/relationships/hyperlink" Target="https://docs.peppol.eu/poacc/billing/3.0/syntax/ubl-invoice/cac-TaxTotal/cac-TaxSubtotal/cac-TaxCategory/cbc-TaxExemptionReasonCode/" TargetMode="External"/><Relationship Id="rId148" Type="http://schemas.openxmlformats.org/officeDocument/2006/relationships/hyperlink" Target="https://docs.peppol.eu/poacc/billing/3.0/syntax/ubl-invoice/cac-InvoiceLine/" TargetMode="External"/><Relationship Id="rId164" Type="http://schemas.openxmlformats.org/officeDocument/2006/relationships/hyperlink" Target="https://docs.peppol.eu/poacc/billing/3.0/syntax/ubl-invoice/cac-InvoiceLine/cac-AllowanceCharge/cbc-AllowanceChargeReasonCode/" TargetMode="External"/><Relationship Id="rId169" Type="http://schemas.openxmlformats.org/officeDocument/2006/relationships/hyperlink" Target="https://docs.peppol.eu/poacc/billing/3.0/syntax/ubl-invoice/cac-InvoiceLine/cac-AllowanceCharge/cbc-AllowanceChargeReason/" TargetMode="External"/><Relationship Id="rId185" Type="http://schemas.openxmlformats.org/officeDocument/2006/relationships/hyperlink" Target="https://docs.peppol.eu/poacc/billing/3.0/syntax/ubl-invoice/cac-InvoiceLine/cac-Item/cac-AdditionalItemProperty/" TargetMode="External"/><Relationship Id="rId4" Type="http://schemas.openxmlformats.org/officeDocument/2006/relationships/hyperlink" Target="https://docs.peppol.eu/poacc/billing/3.0/syntax/ubl-invoice/cbc-DocumentCurrencyCode/" TargetMode="External"/><Relationship Id="rId9" Type="http://schemas.openxmlformats.org/officeDocument/2006/relationships/hyperlink" Target="https://docs.peppol.eu/poacc/billing/3.0/syntax/ubl-invoice/cac-ProjectReference/cbc-ID/" TargetMode="External"/><Relationship Id="rId180" Type="http://schemas.openxmlformats.org/officeDocument/2006/relationships/hyperlink" Target="https://docs.peppol.eu/poacc/billing/3.0/syntax/ubl-invoice/cac-InvoiceLine/cac-Item/cbc-Name/" TargetMode="External"/><Relationship Id="rId26" Type="http://schemas.openxmlformats.org/officeDocument/2006/relationships/hyperlink" Target="https://docs.peppol.eu/poacc/billing/3.0/syntax/ubl-invoice/cac-AccountingSupplierParty/cac-Party/cac-PartyLegalEntity/cbc-CompanyID/" TargetMode="External"/><Relationship Id="rId47" Type="http://schemas.openxmlformats.org/officeDocument/2006/relationships/hyperlink" Target="https://docs.peppol.eu/poacc/billing/3.0/syntax/ubl-invoice/cac-AccountingSupplierParty/cac-Party/cac-PostalAddress/cbc-PostalZone/" TargetMode="External"/><Relationship Id="rId68" Type="http://schemas.openxmlformats.org/officeDocument/2006/relationships/hyperlink" Target="https://docs.peppol.eu/poacc/billing/3.0/syntax/ubl-invoice/cac-AccountingCustomerParty/cac-Party/cac-Contact/cbc-Name/" TargetMode="External"/><Relationship Id="rId89" Type="http://schemas.openxmlformats.org/officeDocument/2006/relationships/hyperlink" Target="https://docs.peppol.eu/poacc/billing/3.0/syntax/ubl-invoice/cac-Delivery/cac-DeliveryLocation/cac-Address/cbc-StreetName/" TargetMode="External"/><Relationship Id="rId112" Type="http://schemas.openxmlformats.org/officeDocument/2006/relationships/hyperlink" Target="https://docs.peppol.eu/poacc/billing/3.0/syntax/ubl-invoice/cac-AllowanceCharge/cbc-BaseAmount/" TargetMode="External"/><Relationship Id="rId133" Type="http://schemas.openxmlformats.org/officeDocument/2006/relationships/hyperlink" Target="https://docs.peppol.eu/poacc/billing/3.0/syntax/ubl-creditnote/cac-LegalMonetaryTotal/cbc-TaxInclusiveAmount/" TargetMode="External"/><Relationship Id="rId154" Type="http://schemas.openxmlformats.org/officeDocument/2006/relationships/hyperlink" Target="https://docs.peppol.eu/poacc/billing/3.0/syntax/ubl-invoice/cac-InvoiceLine/cac-OrderLineReference/cbc-LineID/" TargetMode="External"/><Relationship Id="rId175" Type="http://schemas.openxmlformats.org/officeDocument/2006/relationships/hyperlink" Target="https://docs.peppol.eu/poacc/billing/3.0/syntax/ubl-invoice/cac-InvoiceLine/cac-Price/cbc-BaseQuantity/" TargetMode="External"/><Relationship Id="rId16" Type="http://schemas.openxmlformats.org/officeDocument/2006/relationships/hyperlink" Target="https://docs.peppol.eu/poacc/billing/3.0/syntax/ubl-invoice/cac-AdditionalDocumentReference/cbc-ID/" TargetMode="External"/><Relationship Id="rId37" Type="http://schemas.openxmlformats.org/officeDocument/2006/relationships/hyperlink" Target="https://docs.peppol.eu/poacc/billing/3.0/2024-Q2/syntax/ubl-invoice/cac-Delivery/cac-DeliveryLocation/cbc-ID/" TargetMode="External"/><Relationship Id="rId58" Type="http://schemas.openxmlformats.org/officeDocument/2006/relationships/hyperlink" Target="https://docs.peppol.eu/poacc/billing/3.0/syntax/ubl-invoice/cac-AccountingCustomerParty/cac-Party/cac-PartyTaxScheme/cbc-CompanyID/" TargetMode="External"/><Relationship Id="rId79" Type="http://schemas.openxmlformats.org/officeDocument/2006/relationships/hyperlink" Target="https://docs.peppol.eu/poacc/billing/3.0/syntax/ubl-invoice/cac-TaxRepresentativeParty/cac-PostalAddress/cbc-PostalZone/" TargetMode="External"/><Relationship Id="rId102" Type="http://schemas.openxmlformats.org/officeDocument/2006/relationships/hyperlink" Target="https://docs.peppol.eu/poacc/billing/3.0/syntax/ubl-invoice/cac-PaymentMeans/cac-PayeeFinancialAccount/cbc-Name/" TargetMode="External"/><Relationship Id="rId123" Type="http://schemas.openxmlformats.org/officeDocument/2006/relationships/hyperlink" Target="https://docs.peppol.eu/poacc/billing/3.0/syntax/ubl-invoice/cac-AllowanceCharge/cac-TaxCategory/cbc-Percent/" TargetMode="External"/><Relationship Id="rId144" Type="http://schemas.openxmlformats.org/officeDocument/2006/relationships/hyperlink" Target="https://docs.peppol.eu/poacc/billing/3.0/syntax/ubl-invoice/cac-AdditionalDocumentReference/" TargetMode="External"/><Relationship Id="rId90" Type="http://schemas.openxmlformats.org/officeDocument/2006/relationships/hyperlink" Target="https://docs.peppol.eu/poacc/billing/3.0/syntax/ubl-invoice/cac-Delivery/cac-DeliveryLocation/cac-Address/cbc-AdditionalStreetName/" TargetMode="External"/><Relationship Id="rId165" Type="http://schemas.openxmlformats.org/officeDocument/2006/relationships/hyperlink" Target="https://docs.peppol.eu/poacc/billing/3.0/syntax/ubl-invoice/cac-InvoiceLine/cac-AllowanceCharge/" TargetMode="External"/><Relationship Id="rId186" Type="http://schemas.openxmlformats.org/officeDocument/2006/relationships/hyperlink" Target="https://docs.peppol.eu/poacc/billing/3.0/syntax/ubl-invoice/cac-InvoiceLine/cac-Item/cac-AdditionalItemProperty/cbc-Name/" TargetMode="External"/><Relationship Id="rId27" Type="http://schemas.openxmlformats.org/officeDocument/2006/relationships/hyperlink" Target="https://docs.peppol.eu/poacc/billing/3.0/syntax/ubl-invoice/cac-AccountingSupplierParty/cac-Party/cac-PartyTaxScheme/cbc-CompanyID/" TargetMode="External"/><Relationship Id="rId48" Type="http://schemas.openxmlformats.org/officeDocument/2006/relationships/hyperlink" Target="https://docs.peppol.eu/poacc/billing/3.0/syntax/ubl-invoice/cac-AccountingSupplierParty/cac-Party/cac-PostalAddress/cbc-CountrySubentity/" TargetMode="External"/><Relationship Id="rId69" Type="http://schemas.openxmlformats.org/officeDocument/2006/relationships/hyperlink" Target="https://docs.peppol.eu/poacc/billing/3.0/syntax/ubl-invoice/cac-AccountingCustomerParty/cac-Party/cac-Contact/cbc-Telephone/" TargetMode="External"/><Relationship Id="rId113" Type="http://schemas.openxmlformats.org/officeDocument/2006/relationships/hyperlink" Target="https://docs.peppol.eu/poacc/billing/3.0/syntax/ubl-invoice/cac-AllowanceCharge/cbc-MultiplierFactorNumeric/" TargetMode="External"/><Relationship Id="rId134" Type="http://schemas.openxmlformats.org/officeDocument/2006/relationships/hyperlink" Target="https://docs.peppol.eu/poacc/billing/3.0/syntax/ubl-creditnote/cac-LegalMonetaryTotal/cbc-PrepaidAmount/" TargetMode="External"/><Relationship Id="rId80" Type="http://schemas.openxmlformats.org/officeDocument/2006/relationships/hyperlink" Target="https://docs.peppol.eu/poacc/billing/3.0/syntax/ubl-invoice/cac-TaxRepresentativeParty/cac-PostalAddress/cbc-CountrySubentity/" TargetMode="External"/><Relationship Id="rId155" Type="http://schemas.openxmlformats.org/officeDocument/2006/relationships/hyperlink" Target="https://docs.peppol.eu/poacc/billing/3.0/syntax/ubl-invoice/cac-InvoiceLine/cbc-AccountingCost/" TargetMode="External"/><Relationship Id="rId176" Type="http://schemas.openxmlformats.org/officeDocument/2006/relationships/hyperlink" Target="https://docs.peppol.eu/poacc/billing/3.0/syntax/ubl-invoice/cac-InvoiceLine/cac-Item/cac-ClassifiedTaxCategory/" TargetMode="External"/><Relationship Id="rId17" Type="http://schemas.openxmlformats.org/officeDocument/2006/relationships/hyperlink" Target="https://docs.peppol.eu/poacc/billing/3.0/syntax/ubl-invoice/cbc-AccountingCost/" TargetMode="External"/><Relationship Id="rId38" Type="http://schemas.openxmlformats.org/officeDocument/2006/relationships/hyperlink" Target="https://docs.peppol.eu/poacc/billing/3.0/syntax/ubl-creditnote/cac-AccountingSupplierParty/cac-Party/cac-PartyIdentification/cbc-ID/" TargetMode="External"/><Relationship Id="rId59" Type="http://schemas.openxmlformats.org/officeDocument/2006/relationships/hyperlink" Target="https://docs.peppol.eu/poacc/billing/3.0/syntax/ubl-invoice/cac-AccountingCustomerParty/cac-Party/cac-PostalAddress/" TargetMode="External"/><Relationship Id="rId103" Type="http://schemas.openxmlformats.org/officeDocument/2006/relationships/hyperlink" Target="https://docs.peppol.eu/poacc/billing/3.0/syntax/ubl-invoice/cac-PaymentMeans/cac-PayeeFinancialAccount/cac-FinancialInstitutionBranch/cbc-ID/" TargetMode="External"/><Relationship Id="rId124" Type="http://schemas.openxmlformats.org/officeDocument/2006/relationships/hyperlink" Target="https://docs.peppol.eu/poacc/billing/3.0/syntax/ubl-invoice/cac-AllowanceCharge/cbc-AllowanceChargeReason/" TargetMode="External"/><Relationship Id="rId70" Type="http://schemas.openxmlformats.org/officeDocument/2006/relationships/hyperlink" Target="https://docs.peppol.eu/poacc/billing/3.0/syntax/ubl-invoice/cac-AccountingCustomerParty/cac-Party/cac-Contact/cbc-ElectronicMail/" TargetMode="External"/><Relationship Id="rId91" Type="http://schemas.openxmlformats.org/officeDocument/2006/relationships/hyperlink" Target="https://docs.peppol.eu/poacc/billing/3.0/syntax/ubl-invoice/cac-Delivery/cac-DeliveryLocation/cac-Address/cac-AddressLine/cbc-Line/" TargetMode="External"/><Relationship Id="rId145" Type="http://schemas.openxmlformats.org/officeDocument/2006/relationships/hyperlink" Target="https://docs.peppol.eu/poacc/billing/3.0/syntax/ubl-invoice/cac-AdditionalDocumentReference/cbc-ID/" TargetMode="External"/><Relationship Id="rId166" Type="http://schemas.openxmlformats.org/officeDocument/2006/relationships/hyperlink" Target="https://docs.peppol.eu/poacc/billing/3.0/syntax/ubl-invoice/cac-InvoiceLine/cac-AllowanceCharge/cbc-Amount/" TargetMode="External"/><Relationship Id="rId187" Type="http://schemas.openxmlformats.org/officeDocument/2006/relationships/hyperlink" Target="https://docs.peppol.eu/poacc/billing/3.0/syntax/ubl-invoice/cac-InvoiceLine/cac-Item/cac-AdditionalItemProperty/cbc-Value/" TargetMode="External"/><Relationship Id="rId1" Type="http://schemas.openxmlformats.org/officeDocument/2006/relationships/hyperlink" Target="https://docs.peppol.eu/poacc/billing/3.0/syntax/ubl-invoice/cbc-IssueDate/" TargetMode="External"/><Relationship Id="rId28" Type="http://schemas.openxmlformats.org/officeDocument/2006/relationships/hyperlink" Target="https://docs.peppol.eu/poacc/billing/3.0/syntax/ubl-invoice/cac-AccountingSupplierParty/cac-Party/cac-PartyTaxScheme/cbc-CompanyID/" TargetMode="External"/><Relationship Id="rId49" Type="http://schemas.openxmlformats.org/officeDocument/2006/relationships/hyperlink" Target="https://docs.peppol.eu/poacc/billing/3.0/syntax/ubl-invoice/cac-AccountingSupplierParty/cac-Party/cac-PostalAddress/cac-Country/cbc-IdentificationCode/" TargetMode="External"/><Relationship Id="rId114" Type="http://schemas.openxmlformats.org/officeDocument/2006/relationships/hyperlink" Target="https://docs.peppol.eu/poacc/billing/3.0/syntax/ubl-invoice/cac-AllowanceCharge/cac-TaxCategory/cbc-ID/" TargetMode="External"/><Relationship Id="rId60" Type="http://schemas.openxmlformats.org/officeDocument/2006/relationships/hyperlink" Target="https://docs.peppol.eu/poacc/billing/3.0/syntax/ubl-invoice/cac-AccountingCustomerParty/cac-Party/cac-PostalAddress/cbc-StreetName/" TargetMode="External"/><Relationship Id="rId81" Type="http://schemas.openxmlformats.org/officeDocument/2006/relationships/hyperlink" Target="https://docs.peppol.eu/poacc/billing/3.0/syntax/ubl-invoice/cac-TaxRepresentativeParty/cac-PostalAddress/cac-Country/cbc-IdentificationCode/" TargetMode="External"/><Relationship Id="rId135" Type="http://schemas.openxmlformats.org/officeDocument/2006/relationships/hyperlink" Target="https://docs.peppol.eu/poacc/billing/3.0/syntax/ubl-creditnote/cac-LegalMonetaryTotal/cbc-PayableRoundingAmount/" TargetMode="External"/><Relationship Id="rId156" Type="http://schemas.openxmlformats.org/officeDocument/2006/relationships/hyperlink" Target="https://docs.peppol.eu/poacc/billing/3.0/syntax/ubl-invoice/cac-InvoiceLine/cac-InvoicePeriod/" TargetMode="External"/><Relationship Id="rId177" Type="http://schemas.openxmlformats.org/officeDocument/2006/relationships/hyperlink" Target="https://docs.peppol.eu/poacc/billing/3.0/syntax/ubl-invoice/cac-InvoiceLine/cac-Item/cac-ClassifiedTaxCategory/cbc-ID/" TargetMode="External"/><Relationship Id="rId18" Type="http://schemas.openxmlformats.org/officeDocument/2006/relationships/hyperlink" Target="https://docs.peppol.eu/poacc/billing/3.0/syntax/ubl-invoice/cac-PaymentTerms/cbc-Note/" TargetMode="External"/><Relationship Id="rId39" Type="http://schemas.openxmlformats.org/officeDocument/2006/relationships/hyperlink" Target="https://docs.peppol.eu/poacc/billing/3.0/2024-Q2/syntax/ubl-invoice/cac-AdditionalDocumentReference/cac-Attachment/cbc-EmbeddedDocumentBinaryObject/"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docs.peppol.eu/poacc/billing/3.0/syntax/ubl-invoice/cac-TaxRepresentativeParty/" TargetMode="External"/><Relationship Id="rId21" Type="http://schemas.openxmlformats.org/officeDocument/2006/relationships/hyperlink" Target="https://docs.peppol.eu/poacc/billing/3.0/syntax/ubl-invoice/cac-BillingReference/cac-InvoiceDocumentReference/" TargetMode="External"/><Relationship Id="rId63" Type="http://schemas.openxmlformats.org/officeDocument/2006/relationships/hyperlink" Target="https://docs.peppol.eu/poacc/billing/3.0/syntax/ubl-invoice/cac-AccountingSupplierParty/cac-Party/cac-PostalAddress/cac-Country/cbc-IdentificationCode/" TargetMode="External"/><Relationship Id="rId159" Type="http://schemas.openxmlformats.org/officeDocument/2006/relationships/hyperlink" Target="https://docs.peppol.eu/poacc/billing/3.0/syntax/ubl-invoice/cac-PaymentMeans/cac-CardAccount/cbc-HolderName/" TargetMode="External"/><Relationship Id="rId170" Type="http://schemas.openxmlformats.org/officeDocument/2006/relationships/hyperlink" Target="https://docs.peppol.eu/poacc/billing/3.0/syntax/ubl-invoice/cac-PaymentTerms/cbc-Note/" TargetMode="External"/><Relationship Id="rId226" Type="http://schemas.openxmlformats.org/officeDocument/2006/relationships/hyperlink" Target="https://docs.peppol.eu/poacc/billing/3.0/syntax/ubl-invoice/cac-InvoiceLine/cac-InvoicePeriod/cbc-EndDate/" TargetMode="External"/><Relationship Id="rId268" Type="http://schemas.openxmlformats.org/officeDocument/2006/relationships/hyperlink" Target="https://docs.peppol.eu/poacc/billing/3.0/syntax/ubl-invoice/cac-InvoiceLine/cac-Price/cbc-PriceAmount/currencyID/" TargetMode="External"/><Relationship Id="rId32" Type="http://schemas.openxmlformats.org/officeDocument/2006/relationships/hyperlink" Target="https://docs.peppol.eu/poacc/billing/3.0/syntax/ubl-invoice/cac-AdditionalDocumentReference/" TargetMode="External"/><Relationship Id="rId74" Type="http://schemas.openxmlformats.org/officeDocument/2006/relationships/hyperlink" Target="https://docs.peppol.eu/poacc/billing/3.0/syntax/ubl-invoice/cac-AccountingSupplierParty/cac-Party/cac-Contact/cbc-Name/" TargetMode="External"/><Relationship Id="rId128" Type="http://schemas.openxmlformats.org/officeDocument/2006/relationships/hyperlink" Target="https://docs.peppol.eu/poacc/billing/3.0/syntax/ubl-invoice/cac-TaxRepresentativeParty/cac-PostalAddress/cac-Country/" TargetMode="External"/><Relationship Id="rId5" Type="http://schemas.openxmlformats.org/officeDocument/2006/relationships/hyperlink" Target="https://docs.peppol.eu/poacc/billing/3.0/syntax/ubl-invoice/cbc-IssueDate/" TargetMode="External"/><Relationship Id="rId181" Type="http://schemas.openxmlformats.org/officeDocument/2006/relationships/hyperlink" Target="https://docs.peppol.eu/poacc/billing/3.0/syntax/ubl-invoice/cac-AllowanceCharge/cac-TaxCategory/cbc-ID/" TargetMode="External"/><Relationship Id="rId237" Type="http://schemas.openxmlformats.org/officeDocument/2006/relationships/hyperlink" Target="https://docs.peppol.eu/poacc/billing/3.0/syntax/ubl-invoice/cac-InvoiceLine/cac-AllowanceCharge/cbc-MultiplierFactorNumeric/" TargetMode="External"/><Relationship Id="rId258" Type="http://schemas.openxmlformats.org/officeDocument/2006/relationships/hyperlink" Target="https://docs.peppol.eu/poacc/billing/3.0/syntax/ubl-invoice/cac-InvoiceLine/cac-Item/cac-ClassifiedTaxCategory/" TargetMode="External"/><Relationship Id="rId279" Type="http://schemas.openxmlformats.org/officeDocument/2006/relationships/printerSettings" Target="../printerSettings/printerSettings4.bin"/><Relationship Id="rId22" Type="http://schemas.openxmlformats.org/officeDocument/2006/relationships/hyperlink" Target="https://docs.peppol.eu/poacc/billing/3.0/syntax/ubl-invoice/cac-BillingReference/cac-InvoiceDocumentReference/cbc-ID/" TargetMode="External"/><Relationship Id="rId43" Type="http://schemas.openxmlformats.org/officeDocument/2006/relationships/hyperlink" Target="https://docs.peppol.eu/poacc/billing/3.0/syntax/ubl-invoice/cac-ProjectReference/" TargetMode="External"/><Relationship Id="rId64" Type="http://schemas.openxmlformats.org/officeDocument/2006/relationships/hyperlink" Target="https://docs.peppol.eu/poacc/billing/3.0/syntax/ubl-invoice/cac-AccountingSupplierParty/cac-Party/cac-PartyTaxScheme/" TargetMode="External"/><Relationship Id="rId118" Type="http://schemas.openxmlformats.org/officeDocument/2006/relationships/hyperlink" Target="https://docs.peppol.eu/poacc/billing/3.0/syntax/ubl-invoice/cac-TaxRepresentativeParty/cac-PartyName/" TargetMode="External"/><Relationship Id="rId139" Type="http://schemas.openxmlformats.org/officeDocument/2006/relationships/hyperlink" Target="https://docs.peppol.eu/poacc/billing/3.0/syntax/ubl-invoice/cac-Delivery/cac-DeliveryLocation/cac-Address/" TargetMode="External"/><Relationship Id="rId85" Type="http://schemas.openxmlformats.org/officeDocument/2006/relationships/hyperlink" Target="https://docs.peppol.eu/poacc/billing/3.0/syntax/ubl-invoice/cac-AccountingCustomerParty/cac-Party/cac-PartyName/cbc-Name/" TargetMode="External"/><Relationship Id="rId150" Type="http://schemas.openxmlformats.org/officeDocument/2006/relationships/hyperlink" Target="https://docs.peppol.eu/poacc/billing/3.0/syntax/ubl-invoice/cac-Delivery/cac-DeliveryParty/cac-PartyName/" TargetMode="External"/><Relationship Id="rId171" Type="http://schemas.openxmlformats.org/officeDocument/2006/relationships/hyperlink" Target="https://docs.peppol.eu/poacc/billing/3.0/syntax/ubl-invoice/cac-AllowanceCharge/" TargetMode="External"/><Relationship Id="rId192" Type="http://schemas.openxmlformats.org/officeDocument/2006/relationships/hyperlink" Target="https://docs.peppol.eu/poacc/billing/3.0/syntax/ubl-invoice/cac-TaxTotal/cac-TaxSubtotal/cbc-TaxAmount/currencyID/" TargetMode="External"/><Relationship Id="rId206" Type="http://schemas.openxmlformats.org/officeDocument/2006/relationships/hyperlink" Target="https://docs.peppol.eu/poacc/billing/3.0/syntax/ubl-invoice/cac-LegalMonetaryTotal/cbc-TaxInclusiveAmount/currencyID/" TargetMode="External"/><Relationship Id="rId227" Type="http://schemas.openxmlformats.org/officeDocument/2006/relationships/hyperlink" Target="https://docs.peppol.eu/poacc/billing/3.0/syntax/ubl-invoice/cac-InvoiceLine/cac-OrderLineReference/" TargetMode="External"/><Relationship Id="rId248" Type="http://schemas.openxmlformats.org/officeDocument/2006/relationships/hyperlink" Target="https://docs.peppol.eu/poacc/billing/3.0/syntax/ubl-invoice/cac-InvoiceLine/cac-Item/cac-SellersItemIdentification/cbc-ID/" TargetMode="External"/><Relationship Id="rId269" Type="http://schemas.openxmlformats.org/officeDocument/2006/relationships/hyperlink" Target="https://docs.peppol.eu/poacc/billing/3.0/syntax/ubl-invoice/cac-InvoiceLine/cac-Price/cbc-BaseQuantity/unitCode/" TargetMode="External"/><Relationship Id="rId12" Type="http://schemas.openxmlformats.org/officeDocument/2006/relationships/hyperlink" Target="https://docs.peppol.eu/poacc/billing/3.0/syntax/ubl-invoice/cbc-BuyerReference/" TargetMode="External"/><Relationship Id="rId33" Type="http://schemas.openxmlformats.org/officeDocument/2006/relationships/hyperlink" Target="https://docs.peppol.eu/poacc/billing/3.0/syntax/ubl-invoice/cac-AdditionalDocumentReference/cbc-ID/" TargetMode="External"/><Relationship Id="rId108" Type="http://schemas.openxmlformats.org/officeDocument/2006/relationships/hyperlink" Target="https://docs.peppol.eu/poacc/billing/3.0/syntax/ubl-invoice/cac-PayeeParty/" TargetMode="External"/><Relationship Id="rId129" Type="http://schemas.openxmlformats.org/officeDocument/2006/relationships/hyperlink" Target="https://docs.peppol.eu/poacc/billing/3.0/syntax/ubl-invoice/cac-TaxRepresentativeParty/cac-PostalAddress/cac-Country/cbc-IdentificationCode/" TargetMode="External"/><Relationship Id="rId280" Type="http://schemas.openxmlformats.org/officeDocument/2006/relationships/table" Target="../tables/table4.xml"/><Relationship Id="rId54" Type="http://schemas.openxmlformats.org/officeDocument/2006/relationships/hyperlink" Target="https://docs.peppol.eu/poacc/billing/3.0/syntax/ubl-invoice/cac-AccountingSupplierParty/cac-Party/cac-PostalAddress/" TargetMode="External"/><Relationship Id="rId75" Type="http://schemas.openxmlformats.org/officeDocument/2006/relationships/hyperlink" Target="https://docs.peppol.eu/poacc/billing/3.0/syntax/ubl-invoice/cac-AccountingSupplierParty/cac-Party/cac-Contact/cbc-Telephone/" TargetMode="External"/><Relationship Id="rId96" Type="http://schemas.openxmlformats.org/officeDocument/2006/relationships/hyperlink" Target="https://docs.peppol.eu/poacc/billing/3.0/syntax/ubl-invoice/cac-AccountingCustomerParty/cac-Party/cac-PartyTaxScheme/" TargetMode="External"/><Relationship Id="rId140" Type="http://schemas.openxmlformats.org/officeDocument/2006/relationships/hyperlink" Target="https://docs.peppol.eu/poacc/billing/3.0/syntax/ubl-invoice/cac-Delivery/cac-DeliveryLocation/cac-Address/cbc-StreetName/" TargetMode="External"/><Relationship Id="rId161" Type="http://schemas.openxmlformats.org/officeDocument/2006/relationships/hyperlink" Target="https://docs.peppol.eu/poacc/billing/3.0/syntax/ubl-invoice/cac-PaymentMeans/cac-PayeeFinancialAccount/cbc-ID/" TargetMode="External"/><Relationship Id="rId182" Type="http://schemas.openxmlformats.org/officeDocument/2006/relationships/hyperlink" Target="https://docs.peppol.eu/poacc/billing/3.0/syntax/ubl-invoice/cac-AllowanceCharge/cac-TaxCategory/cbc-Percent/" TargetMode="External"/><Relationship Id="rId217" Type="http://schemas.openxmlformats.org/officeDocument/2006/relationships/hyperlink" Target="https://docs.peppol.eu/poacc/billing/3.0/syntax/ubl-invoice/cac-InvoiceLine/cbc-ID/" TargetMode="External"/><Relationship Id="rId6" Type="http://schemas.openxmlformats.org/officeDocument/2006/relationships/hyperlink" Target="https://docs.peppol.eu/poacc/billing/3.0/syntax/ubl-invoice/cbc-DueDate/" TargetMode="External"/><Relationship Id="rId238" Type="http://schemas.openxmlformats.org/officeDocument/2006/relationships/hyperlink" Target="https://docs.peppol.eu/poacc/billing/3.0/syntax/ubl-invoice/cac-InvoiceLine/cac-AllowanceCharge/cbc-Amount/" TargetMode="External"/><Relationship Id="rId259" Type="http://schemas.openxmlformats.org/officeDocument/2006/relationships/hyperlink" Target="https://docs.peppol.eu/poacc/billing/3.0/syntax/ubl-invoice/cac-InvoiceLine/cac-Item/cac-ClassifiedTaxCategory/cbc-ID/" TargetMode="External"/><Relationship Id="rId23" Type="http://schemas.openxmlformats.org/officeDocument/2006/relationships/hyperlink" Target="https://docs.peppol.eu/poacc/billing/3.0/syntax/ubl-invoice/cac-BillingReference/cac-InvoiceDocumentReference/cbc-IssueDate/" TargetMode="External"/><Relationship Id="rId119" Type="http://schemas.openxmlformats.org/officeDocument/2006/relationships/hyperlink" Target="https://docs.peppol.eu/poacc/billing/3.0/syntax/ubl-invoice/cac-TaxRepresentativeParty/cac-PartyName/cbc-Name/" TargetMode="External"/><Relationship Id="rId270" Type="http://schemas.openxmlformats.org/officeDocument/2006/relationships/hyperlink" Target="https://docs.peppol.eu/poacc/billing/3.0/syntax/ubl-invoice/cac-InvoiceLine/cac-Price/cbc-BaseQuantity/" TargetMode="External"/><Relationship Id="rId44" Type="http://schemas.openxmlformats.org/officeDocument/2006/relationships/hyperlink" Target="https://docs.peppol.eu/poacc/billing/3.0/syntax/ubl-invoice/cac-ProjectReference/cbc-ID/" TargetMode="External"/><Relationship Id="rId65" Type="http://schemas.openxmlformats.org/officeDocument/2006/relationships/hyperlink" Target="https://docs.peppol.eu/poacc/billing/3.0/syntax/ubl-invoice/cac-AccountingSupplierParty/cac-Party/cac-PartyTaxScheme/cbc-CompanyID/" TargetMode="External"/><Relationship Id="rId86" Type="http://schemas.openxmlformats.org/officeDocument/2006/relationships/hyperlink" Target="https://docs.peppol.eu/poacc/billing/3.0/syntax/ubl-invoice/cac-AccountingCustomerParty/cac-Party/cac-PostalAddress/" TargetMode="External"/><Relationship Id="rId130" Type="http://schemas.openxmlformats.org/officeDocument/2006/relationships/hyperlink" Target="https://docs.peppol.eu/poacc/billing/3.0/syntax/ubl-invoice/cac-TaxRepresentativeParty/cac-PartyTaxScheme/" TargetMode="External"/><Relationship Id="rId151" Type="http://schemas.openxmlformats.org/officeDocument/2006/relationships/hyperlink" Target="https://docs.peppol.eu/poacc/billing/3.0/syntax/ubl-invoice/cac-Delivery/cac-DeliveryParty/cac-PartyName/cbc-Name/" TargetMode="External"/><Relationship Id="rId172" Type="http://schemas.openxmlformats.org/officeDocument/2006/relationships/hyperlink" Target="https://docs.peppol.eu/poacc/billing/3.0/syntax/ubl-invoice/cac-AllowanceCharge/cbc-ChargeIndicator/" TargetMode="External"/><Relationship Id="rId193" Type="http://schemas.openxmlformats.org/officeDocument/2006/relationships/hyperlink" Target="https://docs.peppol.eu/poacc/billing/3.0/syntax/ubl-invoice/cac-TaxTotal/cac-TaxSubtotal/cac-TaxCategory/" TargetMode="External"/><Relationship Id="rId207" Type="http://schemas.openxmlformats.org/officeDocument/2006/relationships/hyperlink" Target="https://docs.peppol.eu/poacc/billing/3.0/syntax/ubl-invoice/cac-LegalMonetaryTotal/cbc-AllowanceTotalAmount/" TargetMode="External"/><Relationship Id="rId228" Type="http://schemas.openxmlformats.org/officeDocument/2006/relationships/hyperlink" Target="https://docs.peppol.eu/poacc/billing/3.0/syntax/ubl-invoice/cac-InvoiceLine/cac-OrderLineReference/cbc-LineID/" TargetMode="External"/><Relationship Id="rId249" Type="http://schemas.openxmlformats.org/officeDocument/2006/relationships/hyperlink" Target="https://docs.peppol.eu/poacc/billing/3.0/syntax/ubl-invoice/cac-InvoiceLine/cac-Item/cac-StandardItemIdentification/" TargetMode="External"/><Relationship Id="rId13" Type="http://schemas.openxmlformats.org/officeDocument/2006/relationships/hyperlink" Target="https://docs.peppol.eu/poacc/billing/3.0/syntax/ubl-invoice/cac-InvoicePeriod/" TargetMode="External"/><Relationship Id="rId109" Type="http://schemas.openxmlformats.org/officeDocument/2006/relationships/hyperlink" Target="https://docs.peppol.eu/poacc/billing/3.0/syntax/ubl-invoice/cac-PayeeParty/cac-PartyIdentification/" TargetMode="External"/><Relationship Id="rId260" Type="http://schemas.openxmlformats.org/officeDocument/2006/relationships/hyperlink" Target="https://docs.peppol.eu/poacc/billing/3.0/syntax/ubl-invoice/cac-InvoiceLine/cac-Item/cac-ClassifiedTaxCategory/cbc-Percent/" TargetMode="External"/><Relationship Id="rId34" Type="http://schemas.openxmlformats.org/officeDocument/2006/relationships/hyperlink" Target="https://docs.peppol.eu/poacc/billing/3.0/syntax/ubl-invoice/cac-AdditionalDocumentReference/cbc-ID/schemeID/" TargetMode="External"/><Relationship Id="rId55" Type="http://schemas.openxmlformats.org/officeDocument/2006/relationships/hyperlink" Target="https://docs.peppol.eu/poacc/billing/3.0/syntax/ubl-invoice/cac-AccountingSupplierParty/cac-Party/cac-PostalAddress/cbc-AdditionalStreetName/" TargetMode="External"/><Relationship Id="rId76" Type="http://schemas.openxmlformats.org/officeDocument/2006/relationships/hyperlink" Target="https://docs.peppol.eu/poacc/billing/3.0/syntax/ubl-invoice/cac-AccountingSupplierParty/cac-Party/cac-Contact/cbc-ElectronicMail/" TargetMode="External"/><Relationship Id="rId97" Type="http://schemas.openxmlformats.org/officeDocument/2006/relationships/hyperlink" Target="https://docs.peppol.eu/poacc/billing/3.0/syntax/ubl-invoice/cac-AccountingCustomerParty/cac-Party/cac-PartyTaxScheme/cbc-CompanyID/" TargetMode="External"/><Relationship Id="rId120" Type="http://schemas.openxmlformats.org/officeDocument/2006/relationships/hyperlink" Target="https://docs.peppol.eu/poacc/billing/3.0/syntax/ubl-invoice/cac-TaxRepresentativeParty/cac-PostalAddress/" TargetMode="External"/><Relationship Id="rId141" Type="http://schemas.openxmlformats.org/officeDocument/2006/relationships/hyperlink" Target="https://docs.peppol.eu/poacc/billing/3.0/syntax/ubl-invoice/cac-Delivery/cac-DeliveryLocation/cac-Address/cbc-AdditionalStreetName/" TargetMode="External"/><Relationship Id="rId7" Type="http://schemas.openxmlformats.org/officeDocument/2006/relationships/hyperlink" Target="https://docs.peppol.eu/poacc/billing/3.0/syntax/ubl-invoice/cbc-InvoiceTypeCode/" TargetMode="External"/><Relationship Id="rId162" Type="http://schemas.openxmlformats.org/officeDocument/2006/relationships/hyperlink" Target="https://docs.peppol.eu/poacc/billing/3.0/syntax/ubl-invoice/cac-PaymentMeans/cac-PayeeFinancialAccount/cbc-Name/" TargetMode="External"/><Relationship Id="rId183" Type="http://schemas.openxmlformats.org/officeDocument/2006/relationships/hyperlink" Target="https://docs.peppol.eu/poacc/billing/3.0/syntax/ubl-invoice/cac-AllowanceCharge/cac-TaxCategory/cac-TaxScheme/" TargetMode="External"/><Relationship Id="rId218" Type="http://schemas.openxmlformats.org/officeDocument/2006/relationships/hyperlink" Target="https://docs.peppol.eu/poacc/billing/3.0/syntax/ubl-invoice/cac-InvoiceLine/cbc-Note/" TargetMode="External"/><Relationship Id="rId239" Type="http://schemas.openxmlformats.org/officeDocument/2006/relationships/hyperlink" Target="https://docs.peppol.eu/poacc/billing/3.0/syntax/ubl-invoice/cac-InvoiceLine/cac-AllowanceCharge/cbc-Amount/currencyID/" TargetMode="External"/><Relationship Id="rId250" Type="http://schemas.openxmlformats.org/officeDocument/2006/relationships/hyperlink" Target="https://docs.peppol.eu/poacc/billing/3.0/syntax/ubl-invoice/cac-InvoiceLine/cac-Item/cac-StandardItemIdentification/cbc-ID/" TargetMode="External"/><Relationship Id="rId271" Type="http://schemas.openxmlformats.org/officeDocument/2006/relationships/hyperlink" Target="https://docs.peppol.eu/poacc/billing/3.0/syntax/ubl-invoice/cac-InvoiceLine/cac-Price/cac-AllowanceCharge/" TargetMode="External"/><Relationship Id="rId24" Type="http://schemas.openxmlformats.org/officeDocument/2006/relationships/hyperlink" Target="https://docs.peppol.eu/poacc/billing/3.0/syntax/ubl-invoice/cac-DespatchDocumentReference/" TargetMode="External"/><Relationship Id="rId45" Type="http://schemas.openxmlformats.org/officeDocument/2006/relationships/hyperlink" Target="https://docs.peppol.eu/poacc/billing/3.0/syntax/ubl-invoice/cac-AccountingSupplierParty/" TargetMode="External"/><Relationship Id="rId66" Type="http://schemas.openxmlformats.org/officeDocument/2006/relationships/hyperlink" Target="https://docs.peppol.eu/poacc/billing/3.0/syntax/ubl-invoice/cac-AccountingSupplierParty/cac-Party/cac-PartyTaxScheme/cac-TaxScheme/" TargetMode="External"/><Relationship Id="rId87" Type="http://schemas.openxmlformats.org/officeDocument/2006/relationships/hyperlink" Target="https://docs.peppol.eu/poacc/billing/3.0/syntax/ubl-invoice/cac-AccountingCustomerParty/cac-Party/cac-PostalAddress/cbc-StreetName/" TargetMode="External"/><Relationship Id="rId110" Type="http://schemas.openxmlformats.org/officeDocument/2006/relationships/hyperlink" Target="https://docs.peppol.eu/poacc/billing/3.0/syntax/ubl-invoice/cac-PayeeParty/cac-PartyIdentification/cbc-ID/" TargetMode="External"/><Relationship Id="rId131" Type="http://schemas.openxmlformats.org/officeDocument/2006/relationships/hyperlink" Target="https://docs.peppol.eu/poacc/billing/3.0/syntax/ubl-invoice/cac-TaxRepresentativeParty/cac-PartyTaxScheme/cbc-CompanyID/" TargetMode="External"/><Relationship Id="rId152" Type="http://schemas.openxmlformats.org/officeDocument/2006/relationships/hyperlink" Target="https://docs.peppol.eu/poacc/billing/3.0/syntax/ubl-invoice/cac-PaymentMeans/" TargetMode="External"/><Relationship Id="rId173" Type="http://schemas.openxmlformats.org/officeDocument/2006/relationships/hyperlink" Target="https://docs.peppol.eu/poacc/billing/3.0/syntax/ubl-invoice/cac-AllowanceCharge/cbc-AllowanceChargeReasonCode/" TargetMode="External"/><Relationship Id="rId194" Type="http://schemas.openxmlformats.org/officeDocument/2006/relationships/hyperlink" Target="https://docs.peppol.eu/poacc/billing/3.0/syntax/ubl-invoice/cac-TaxTotal/cac-TaxSubtotal/cac-TaxCategory/cbc-ID/" TargetMode="External"/><Relationship Id="rId208" Type="http://schemas.openxmlformats.org/officeDocument/2006/relationships/hyperlink" Target="https://docs.peppol.eu/poacc/billing/3.0/syntax/ubl-invoice/cac-LegalMonetaryTotal/cbc-AllowanceTotalAmount/currencyID/" TargetMode="External"/><Relationship Id="rId229" Type="http://schemas.openxmlformats.org/officeDocument/2006/relationships/hyperlink" Target="https://docs.peppol.eu/poacc/billing/3.0/syntax/ubl-invoice/cac-InvoiceLine/cac-DocumentReference/" TargetMode="External"/><Relationship Id="rId240" Type="http://schemas.openxmlformats.org/officeDocument/2006/relationships/hyperlink" Target="https://docs.peppol.eu/poacc/billing/3.0/syntax/ubl-invoice/cac-InvoiceLine/cac-AllowanceCharge/cbc-BaseAmount/" TargetMode="External"/><Relationship Id="rId261" Type="http://schemas.openxmlformats.org/officeDocument/2006/relationships/hyperlink" Target="https://docs.peppol.eu/poacc/billing/3.0/syntax/ubl-invoice/cac-InvoiceLine/cac-Item/cac-ClassifiedTaxCategory/cac-TaxScheme/" TargetMode="External"/><Relationship Id="rId14" Type="http://schemas.openxmlformats.org/officeDocument/2006/relationships/hyperlink" Target="https://docs.peppol.eu/poacc/billing/3.0/syntax/ubl-invoice/cac-InvoicePeriod/cbc-StartDate/" TargetMode="External"/><Relationship Id="rId35" Type="http://schemas.openxmlformats.org/officeDocument/2006/relationships/hyperlink" Target="https://docs.peppol.eu/poacc/billing/3.0/syntax/ubl-invoice/cac-AdditionalDocumentReference/cbc-DocumentTypeCode/" TargetMode="External"/><Relationship Id="rId56" Type="http://schemas.openxmlformats.org/officeDocument/2006/relationships/hyperlink" Target="https://docs.peppol.eu/poacc/billing/3.0/syntax/ubl-invoice/cac-AccountingSupplierParty/cac-Party/cac-PostalAddress/cbc-CityName/" TargetMode="External"/><Relationship Id="rId77" Type="http://schemas.openxmlformats.org/officeDocument/2006/relationships/hyperlink" Target="https://docs.peppol.eu/poacc/billing/3.0/syntax/ubl-invoice/cac-AccountingCustomerParty/" TargetMode="External"/><Relationship Id="rId100" Type="http://schemas.openxmlformats.org/officeDocument/2006/relationships/hyperlink" Target="https://docs.peppol.eu/poacc/billing/3.0/syntax/ubl-invoice/cac-AccountingCustomerParty/cac-Party/cac-PartyLegalEntity/" TargetMode="External"/><Relationship Id="rId8" Type="http://schemas.openxmlformats.org/officeDocument/2006/relationships/hyperlink" Target="https://docs.peppol.eu/poacc/billing/3.0/syntax/ubl-invoice/cbc-Note/" TargetMode="External"/><Relationship Id="rId98" Type="http://schemas.openxmlformats.org/officeDocument/2006/relationships/hyperlink" Target="https://docs.peppol.eu/poacc/billing/3.0/syntax/ubl-invoice/cac-AccountingCustomerParty/cac-Party/cac-PartyTaxScheme/cac-TaxScheme/" TargetMode="External"/><Relationship Id="rId121" Type="http://schemas.openxmlformats.org/officeDocument/2006/relationships/hyperlink" Target="https://docs.peppol.eu/poacc/billing/3.0/syntax/ubl-invoice/cac-TaxRepresentativeParty/cac-PostalAddress/cbc-StreetName/" TargetMode="External"/><Relationship Id="rId142" Type="http://schemas.openxmlformats.org/officeDocument/2006/relationships/hyperlink" Target="https://docs.peppol.eu/poacc/billing/3.0/syntax/ubl-invoice/cac-Delivery/cac-DeliveryLocation/cac-Address/cbc-CityName/" TargetMode="External"/><Relationship Id="rId163" Type="http://schemas.openxmlformats.org/officeDocument/2006/relationships/hyperlink" Target="https://docs.peppol.eu/poacc/billing/3.0/syntax/ubl-invoice/cac-PaymentMeans/cac-PayeeFinancialAccount/cac-FinancialInstitutionBranch/" TargetMode="External"/><Relationship Id="rId184" Type="http://schemas.openxmlformats.org/officeDocument/2006/relationships/hyperlink" Target="https://docs.peppol.eu/poacc/billing/3.0/syntax/ubl-invoice/cac-AllowanceCharge/cac-TaxCategory/cac-TaxScheme/cbc-ID/" TargetMode="External"/><Relationship Id="rId219" Type="http://schemas.openxmlformats.org/officeDocument/2006/relationships/hyperlink" Target="https://docs.peppol.eu/poacc/billing/3.0/syntax/ubl-invoice/cac-InvoiceLine/cbc-InvoicedQuantity/" TargetMode="External"/><Relationship Id="rId230" Type="http://schemas.openxmlformats.org/officeDocument/2006/relationships/hyperlink" Target="https://docs.peppol.eu/poacc/billing/3.0/syntax/ubl-invoice/cac-InvoiceLine/cac-DocumentReference/cbc-ID/" TargetMode="External"/><Relationship Id="rId251" Type="http://schemas.openxmlformats.org/officeDocument/2006/relationships/hyperlink" Target="https://docs.peppol.eu/poacc/billing/3.0/syntax/ubl-invoice/cac-InvoiceLine/cac-Item/cac-StandardItemIdentification/cbc-ID/schemeID/" TargetMode="External"/><Relationship Id="rId25" Type="http://schemas.openxmlformats.org/officeDocument/2006/relationships/hyperlink" Target="https://docs.peppol.eu/poacc/billing/3.0/syntax/ubl-invoice/cac-DespatchDocumentReference/cbc-ID/" TargetMode="External"/><Relationship Id="rId46" Type="http://schemas.openxmlformats.org/officeDocument/2006/relationships/hyperlink" Target="https://docs.peppol.eu/poacc/billing/3.0/syntax/ubl-invoice/cac-AccountingSupplierParty/cac-Party/" TargetMode="External"/><Relationship Id="rId67" Type="http://schemas.openxmlformats.org/officeDocument/2006/relationships/hyperlink" Target="https://docs.peppol.eu/poacc/billing/3.0/syntax/ubl-invoice/cac-AccountingSupplierParty/cac-Party/cac-PartyTaxScheme/cac-TaxScheme/cbc-ID/" TargetMode="External"/><Relationship Id="rId272" Type="http://schemas.openxmlformats.org/officeDocument/2006/relationships/hyperlink" Target="https://docs.peppol.eu/poacc/billing/3.0/syntax/ubl-invoice/cac-InvoiceLine/cac-Price/cac-AllowanceCharge/cbc-ChargeIndicator/" TargetMode="External"/><Relationship Id="rId88" Type="http://schemas.openxmlformats.org/officeDocument/2006/relationships/hyperlink" Target="https://docs.peppol.eu/poacc/billing/3.0/syntax/ubl-invoice/cac-AccountingCustomerParty/cac-Party/cac-PostalAddress/cbc-AdditionalStreetName/" TargetMode="External"/><Relationship Id="rId111" Type="http://schemas.openxmlformats.org/officeDocument/2006/relationships/hyperlink" Target="https://docs.peppol.eu/poacc/billing/3.0/syntax/ubl-invoice/cac-PayeeParty/cac-PartyIdentification/cbc-ID/schemeID/" TargetMode="External"/><Relationship Id="rId132" Type="http://schemas.openxmlformats.org/officeDocument/2006/relationships/hyperlink" Target="https://docs.peppol.eu/poacc/billing/3.0/syntax/ubl-invoice/cac-TaxRepresentativeParty/cac-PartyTaxScheme/cac-TaxScheme/" TargetMode="External"/><Relationship Id="rId153" Type="http://schemas.openxmlformats.org/officeDocument/2006/relationships/hyperlink" Target="https://docs.peppol.eu/poacc/billing/3.0/syntax/ubl-invoice/cac-PaymentMeans/cbc-PaymentMeansCode/" TargetMode="External"/><Relationship Id="rId174" Type="http://schemas.openxmlformats.org/officeDocument/2006/relationships/hyperlink" Target="https://docs.peppol.eu/poacc/billing/3.0/syntax/ubl-invoice/cac-AllowanceCharge/cbc-AllowanceChargeReason/" TargetMode="External"/><Relationship Id="rId195" Type="http://schemas.openxmlformats.org/officeDocument/2006/relationships/hyperlink" Target="https://docs.peppol.eu/poacc/billing/3.0/syntax/ubl-invoice/cac-TaxTotal/cac-TaxSubtotal/cac-TaxCategory/cbc-Percent/" TargetMode="External"/><Relationship Id="rId209" Type="http://schemas.openxmlformats.org/officeDocument/2006/relationships/hyperlink" Target="https://docs.peppol.eu/poacc/billing/3.0/syntax/ubl-invoice/cac-LegalMonetaryTotal/cbc-ChargeTotalAmount/" TargetMode="External"/><Relationship Id="rId220" Type="http://schemas.openxmlformats.org/officeDocument/2006/relationships/hyperlink" Target="https://docs.peppol.eu/poacc/billing/3.0/syntax/ubl-invoice/cac-InvoiceLine/cbc-LineExtensionAmount/" TargetMode="External"/><Relationship Id="rId241" Type="http://schemas.openxmlformats.org/officeDocument/2006/relationships/hyperlink" Target="https://docs.peppol.eu/poacc/billing/3.0/syntax/ubl-invoice/cac-InvoiceLine/cac-AllowanceCharge/cbc-BaseAmount/currencyID/" TargetMode="External"/><Relationship Id="rId15" Type="http://schemas.openxmlformats.org/officeDocument/2006/relationships/hyperlink" Target="https://docs.peppol.eu/poacc/billing/3.0/syntax/ubl-invoice/cac-InvoicePeriod/cbc-EndDate/" TargetMode="External"/><Relationship Id="rId36" Type="http://schemas.openxmlformats.org/officeDocument/2006/relationships/hyperlink" Target="https://docs.peppol.eu/poacc/billing/3.0/syntax/ubl-invoice/cac-AdditionalDocumentReference/cbc-DocumentDescription/" TargetMode="External"/><Relationship Id="rId57" Type="http://schemas.openxmlformats.org/officeDocument/2006/relationships/hyperlink" Target="https://docs.peppol.eu/poacc/billing/3.0/syntax/ubl-invoice/cac-AccountingSupplierParty/cac-Party/cac-PostalAddress/cbc-PostalZone/" TargetMode="External"/><Relationship Id="rId262" Type="http://schemas.openxmlformats.org/officeDocument/2006/relationships/hyperlink" Target="https://docs.peppol.eu/poacc/billing/3.0/syntax/ubl-invoice/cac-InvoiceLine/cac-Item/cac-ClassifiedTaxCategory/cac-TaxScheme/cbc-ID/" TargetMode="External"/><Relationship Id="rId78" Type="http://schemas.openxmlformats.org/officeDocument/2006/relationships/hyperlink" Target="https://docs.peppol.eu/poacc/billing/3.0/syntax/ubl-invoice/cac-AccountingCustomerParty/cac-Party/" TargetMode="External"/><Relationship Id="rId99" Type="http://schemas.openxmlformats.org/officeDocument/2006/relationships/hyperlink" Target="https://docs.peppol.eu/poacc/billing/3.0/syntax/ubl-invoice/cac-AccountingCustomerParty/cac-Party/cac-PartyTaxScheme/cac-TaxScheme/cbc-ID/" TargetMode="External"/><Relationship Id="rId101" Type="http://schemas.openxmlformats.org/officeDocument/2006/relationships/hyperlink" Target="https://docs.peppol.eu/poacc/billing/3.0/syntax/ubl-invoice/cac-AccountingCustomerParty/cac-Party/cac-PartyLegalEntity/cbc-RegistrationName/" TargetMode="External"/><Relationship Id="rId122" Type="http://schemas.openxmlformats.org/officeDocument/2006/relationships/hyperlink" Target="https://docs.peppol.eu/poacc/billing/3.0/syntax/ubl-invoice/cac-TaxRepresentativeParty/cac-PostalAddress/cbc-AdditionalStreetName/" TargetMode="External"/><Relationship Id="rId143" Type="http://schemas.openxmlformats.org/officeDocument/2006/relationships/hyperlink" Target="https://docs.peppol.eu/poacc/billing/3.0/syntax/ubl-invoice/cac-Delivery/cac-DeliveryLocation/cac-Address/cbc-PostalZone/" TargetMode="External"/><Relationship Id="rId164" Type="http://schemas.openxmlformats.org/officeDocument/2006/relationships/hyperlink" Target="https://docs.peppol.eu/poacc/billing/3.0/syntax/ubl-invoice/cac-PaymentMeans/cac-PayeeFinancialAccount/cac-FinancialInstitutionBranch/cbc-ID/" TargetMode="External"/><Relationship Id="rId185" Type="http://schemas.openxmlformats.org/officeDocument/2006/relationships/hyperlink" Target="https://docs.peppol.eu/poacc/billing/3.0/syntax/ubl-invoice/cac-TaxTotal/" TargetMode="External"/><Relationship Id="rId9" Type="http://schemas.openxmlformats.org/officeDocument/2006/relationships/hyperlink" Target="https://docs.peppol.eu/poacc/billing/3.0/syntax/ubl-invoice/cbc-DocumentCurrencyCode/" TargetMode="External"/><Relationship Id="rId210" Type="http://schemas.openxmlformats.org/officeDocument/2006/relationships/hyperlink" Target="https://docs.peppol.eu/poacc/billing/3.0/syntax/ubl-invoice/cac-LegalMonetaryTotal/cbc-ChargeTotalAmount/currencyID/" TargetMode="External"/><Relationship Id="rId26" Type="http://schemas.openxmlformats.org/officeDocument/2006/relationships/hyperlink" Target="https://docs.peppol.eu/poacc/billing/3.0/syntax/ubl-invoice/cac-ReceiptDocumentReference/" TargetMode="External"/><Relationship Id="rId231" Type="http://schemas.openxmlformats.org/officeDocument/2006/relationships/hyperlink" Target="https://docs.peppol.eu/poacc/billing/3.0/syntax/ubl-invoice/cac-InvoiceLine/cac-DocumentReference/cbc-ID/schemeID/" TargetMode="External"/><Relationship Id="rId252" Type="http://schemas.openxmlformats.org/officeDocument/2006/relationships/hyperlink" Target="https://docs.peppol.eu/poacc/billing/3.0/syntax/ubl-invoice/cac-InvoiceLine/cac-Item/cac-OriginCountry/" TargetMode="External"/><Relationship Id="rId273" Type="http://schemas.openxmlformats.org/officeDocument/2006/relationships/hyperlink" Target="https://docs.peppol.eu/poacc/billing/3.0/syntax/ubl-invoice/cac-InvoiceLine/cac-Price/cac-AllowanceCharge/cbc-Amount/" TargetMode="External"/><Relationship Id="rId47" Type="http://schemas.openxmlformats.org/officeDocument/2006/relationships/hyperlink" Target="https://docs.peppol.eu/poacc/billing/3.0/syntax/ubl-invoice/cac-AccountingSupplierParty/cac-Party/cbc-EndpointID/" TargetMode="External"/><Relationship Id="rId68" Type="http://schemas.openxmlformats.org/officeDocument/2006/relationships/hyperlink" Target="https://docs.peppol.eu/poacc/billing/3.0/syntax/ubl-invoice/cac-AccountingSupplierParty/cac-Party/cac-PartyLegalEntity/" TargetMode="External"/><Relationship Id="rId89" Type="http://schemas.openxmlformats.org/officeDocument/2006/relationships/hyperlink" Target="https://docs.peppol.eu/poacc/billing/3.0/syntax/ubl-invoice/cac-AccountingCustomerParty/cac-Party/cac-PostalAddress/cbc-CityName/" TargetMode="External"/><Relationship Id="rId112" Type="http://schemas.openxmlformats.org/officeDocument/2006/relationships/hyperlink" Target="https://docs.peppol.eu/poacc/billing/3.0/syntax/ubl-invoice/cac-PayeeParty/cac-PartyName/" TargetMode="External"/><Relationship Id="rId133" Type="http://schemas.openxmlformats.org/officeDocument/2006/relationships/hyperlink" Target="https://docs.peppol.eu/poacc/billing/3.0/syntax/ubl-invoice/cac-TaxRepresentativeParty/cac-PartyTaxScheme/cac-TaxScheme/cbc-ID/" TargetMode="External"/><Relationship Id="rId154" Type="http://schemas.openxmlformats.org/officeDocument/2006/relationships/hyperlink" Target="https://docs.peppol.eu/poacc/billing/3.0/syntax/ubl-invoice/cac-PaymentMeans/cbc-PaymentMeansCode/name/" TargetMode="External"/><Relationship Id="rId175" Type="http://schemas.openxmlformats.org/officeDocument/2006/relationships/hyperlink" Target="https://docs.peppol.eu/poacc/billing/3.0/syntax/ubl-invoice/cac-AllowanceCharge/cbc-MultiplierFactorNumeric/" TargetMode="External"/><Relationship Id="rId196" Type="http://schemas.openxmlformats.org/officeDocument/2006/relationships/hyperlink" Target="https://docs.peppol.eu/poacc/billing/3.0/syntax/ubl-invoice/cac-TaxTotal/cac-TaxSubtotal/cac-TaxCategory/cbc-TaxExemptionReasonCode/" TargetMode="External"/><Relationship Id="rId200" Type="http://schemas.openxmlformats.org/officeDocument/2006/relationships/hyperlink" Target="https://docs.peppol.eu/poacc/billing/3.0/syntax/ubl-invoice/cac-LegalMonetaryTotal/" TargetMode="External"/><Relationship Id="rId16" Type="http://schemas.openxmlformats.org/officeDocument/2006/relationships/hyperlink" Target="https://docs.peppol.eu/poacc/billing/3.0/syntax/ubl-invoice/cac-InvoicePeriod/cbc-DescriptionCode/" TargetMode="External"/><Relationship Id="rId221" Type="http://schemas.openxmlformats.org/officeDocument/2006/relationships/hyperlink" Target="https://docs.peppol.eu/poacc/billing/3.0/syntax/ubl-invoice/cac-InvoiceLine/cbc-InvoicedQuantity/unitCode/" TargetMode="External"/><Relationship Id="rId242" Type="http://schemas.openxmlformats.org/officeDocument/2006/relationships/hyperlink" Target="https://docs.peppol.eu/poacc/billing/3.0/syntax/ubl-invoice/cac-InvoiceLine/cac-Item/" TargetMode="External"/><Relationship Id="rId263" Type="http://schemas.openxmlformats.org/officeDocument/2006/relationships/hyperlink" Target="https://docs.peppol.eu/poacc/billing/3.0/syntax/ubl-invoice/cac-InvoiceLine/cac-Item/cac-AdditionalItemProperty/" TargetMode="External"/><Relationship Id="rId37" Type="http://schemas.openxmlformats.org/officeDocument/2006/relationships/hyperlink" Target="https://docs.peppol.eu/poacc/billing/3.0/syntax/ubl-invoice/cac-AdditionalDocumentReference/cac-Attachment/" TargetMode="External"/><Relationship Id="rId58" Type="http://schemas.openxmlformats.org/officeDocument/2006/relationships/hyperlink" Target="https://docs.peppol.eu/poacc/billing/3.0/syntax/ubl-invoice/cac-AccountingSupplierParty/cac-Party/cac-PostalAddress/cbc-CountrySubentity/" TargetMode="External"/><Relationship Id="rId79" Type="http://schemas.openxmlformats.org/officeDocument/2006/relationships/hyperlink" Target="https://docs.peppol.eu/poacc/billing/3.0/syntax/ubl-invoice/cac-AccountingCustomerParty/cac-Party/cbc-EndpointID/" TargetMode="External"/><Relationship Id="rId102" Type="http://schemas.openxmlformats.org/officeDocument/2006/relationships/hyperlink" Target="https://docs.peppol.eu/poacc/billing/3.0/syntax/ubl-invoice/cac-AccountingCustomerParty/cac-Party/cac-PartyLegalEntity/cbc-CompanyID/" TargetMode="External"/><Relationship Id="rId123" Type="http://schemas.openxmlformats.org/officeDocument/2006/relationships/hyperlink" Target="https://docs.peppol.eu/poacc/billing/3.0/syntax/ubl-invoice/cac-TaxRepresentativeParty/cac-PostalAddress/cbc-CityName/" TargetMode="External"/><Relationship Id="rId144" Type="http://schemas.openxmlformats.org/officeDocument/2006/relationships/hyperlink" Target="https://docs.peppol.eu/poacc/billing/3.0/syntax/ubl-invoice/cac-Delivery/cac-DeliveryLocation/cac-Address/cbc-CountrySubentity/" TargetMode="External"/><Relationship Id="rId90" Type="http://schemas.openxmlformats.org/officeDocument/2006/relationships/hyperlink" Target="https://docs.peppol.eu/poacc/billing/3.0/syntax/ubl-invoice/cac-AccountingCustomerParty/cac-Party/cac-PostalAddress/cbc-PostalZone/" TargetMode="External"/><Relationship Id="rId165" Type="http://schemas.openxmlformats.org/officeDocument/2006/relationships/hyperlink" Target="https://docs.peppol.eu/poacc/billing/3.0/syntax/ubl-invoice/cac-PaymentMeans/cac-PaymentMandate/" TargetMode="External"/><Relationship Id="rId186" Type="http://schemas.openxmlformats.org/officeDocument/2006/relationships/hyperlink" Target="https://docs.peppol.eu/poacc/billing/3.0/syntax/ubl-invoice/cac-TaxTotal/cbc-TaxAmount/" TargetMode="External"/><Relationship Id="rId211" Type="http://schemas.openxmlformats.org/officeDocument/2006/relationships/hyperlink" Target="https://docs.peppol.eu/poacc/billing/3.0/syntax/ubl-invoice/cac-LegalMonetaryTotal/cbc-PrepaidAmount/" TargetMode="External"/><Relationship Id="rId232" Type="http://schemas.openxmlformats.org/officeDocument/2006/relationships/hyperlink" Target="https://docs.peppol.eu/poacc/billing/3.0/syntax/ubl-invoice/cac-InvoiceLine/cac-DocumentReference/cbc-DocumentTypeCode/" TargetMode="External"/><Relationship Id="rId253" Type="http://schemas.openxmlformats.org/officeDocument/2006/relationships/hyperlink" Target="https://docs.peppol.eu/poacc/billing/3.0/syntax/ubl-invoice/cac-InvoiceLine/cac-Item/cac-OriginCountry/cbc-IdentificationCode/" TargetMode="External"/><Relationship Id="rId274" Type="http://schemas.openxmlformats.org/officeDocument/2006/relationships/hyperlink" Target="https://docs.peppol.eu/poacc/billing/3.0/syntax/ubl-invoice/cac-InvoiceLine/cac-Price/cac-AllowanceCharge/cbc-Amount/currencyID/" TargetMode="External"/><Relationship Id="rId27" Type="http://schemas.openxmlformats.org/officeDocument/2006/relationships/hyperlink" Target="https://docs.peppol.eu/poacc/billing/3.0/syntax/ubl-invoice/cac-ReceiptDocumentReference/cbc-ID/" TargetMode="External"/><Relationship Id="rId48" Type="http://schemas.openxmlformats.org/officeDocument/2006/relationships/hyperlink" Target="https://docs.peppol.eu/poacc/billing/3.0/syntax/ubl-invoice/cac-AccountingSupplierParty/cac-Party/cbc-EndpointID/schemeID/" TargetMode="External"/><Relationship Id="rId69" Type="http://schemas.openxmlformats.org/officeDocument/2006/relationships/hyperlink" Target="https://docs.peppol.eu/poacc/billing/3.0/syntax/ubl-invoice/cac-AccountingSupplierParty/cac-Party/cac-PartyLegalEntity/cbc-RegistrationName/" TargetMode="External"/><Relationship Id="rId113" Type="http://schemas.openxmlformats.org/officeDocument/2006/relationships/hyperlink" Target="https://docs.peppol.eu/poacc/billing/3.0/syntax/ubl-invoice/cac-PayeeParty/cac-PartyName/cbc-Name/" TargetMode="External"/><Relationship Id="rId134" Type="http://schemas.openxmlformats.org/officeDocument/2006/relationships/hyperlink" Target="https://docs.peppol.eu/poacc/billing/3.0/syntax/ubl-invoice/cac-Delivery/" TargetMode="External"/><Relationship Id="rId80" Type="http://schemas.openxmlformats.org/officeDocument/2006/relationships/hyperlink" Target="https://docs.peppol.eu/poacc/billing/3.0/syntax/ubl-invoice/cac-AccountingCustomerParty/cac-Party/cbc-EndpointID/schemeID/" TargetMode="External"/><Relationship Id="rId155" Type="http://schemas.openxmlformats.org/officeDocument/2006/relationships/hyperlink" Target="https://docs.peppol.eu/poacc/billing/3.0/syntax/ubl-invoice/cac-PaymentMeans/cbc-PaymentID/" TargetMode="External"/><Relationship Id="rId176" Type="http://schemas.openxmlformats.org/officeDocument/2006/relationships/hyperlink" Target="https://docs.peppol.eu/poacc/billing/3.0/syntax/ubl-invoice/cac-AllowanceCharge/cbc-Amount/" TargetMode="External"/><Relationship Id="rId197" Type="http://schemas.openxmlformats.org/officeDocument/2006/relationships/hyperlink" Target="https://docs.peppol.eu/poacc/billing/3.0/syntax/ubl-invoice/cac-TaxTotal/cac-TaxSubtotal/cac-TaxCategory/cbc-TaxExemptionReason/" TargetMode="External"/><Relationship Id="rId201" Type="http://schemas.openxmlformats.org/officeDocument/2006/relationships/hyperlink" Target="https://docs.peppol.eu/poacc/billing/3.0/syntax/ubl-invoice/cac-LegalMonetaryTotal/cbc-LineExtensionAmount/" TargetMode="External"/><Relationship Id="rId222" Type="http://schemas.openxmlformats.org/officeDocument/2006/relationships/hyperlink" Target="https://docs.peppol.eu/poacc/billing/3.0/syntax/ubl-invoice/cac-InvoiceLine/cbc-LineExtensionAmount/currencyID/" TargetMode="External"/><Relationship Id="rId243" Type="http://schemas.openxmlformats.org/officeDocument/2006/relationships/hyperlink" Target="https://docs.peppol.eu/poacc/billing/3.0/syntax/ubl-invoice/cac-InvoiceLine/cac-Item/cbc-Description/" TargetMode="External"/><Relationship Id="rId264" Type="http://schemas.openxmlformats.org/officeDocument/2006/relationships/hyperlink" Target="https://docs.peppol.eu/poacc/billing/3.0/syntax/ubl-invoice/cac-InvoiceLine/cac-Item/cac-AdditionalItemProperty/cbc-Name/" TargetMode="External"/><Relationship Id="rId17" Type="http://schemas.openxmlformats.org/officeDocument/2006/relationships/hyperlink" Target="https://docs.peppol.eu/poacc/billing/3.0/syntax/ubl-invoice/cac-OrderReference/" TargetMode="External"/><Relationship Id="rId38" Type="http://schemas.openxmlformats.org/officeDocument/2006/relationships/hyperlink" Target="https://docs.peppol.eu/poacc/billing/3.0/syntax/ubl-invoice/cac-AdditionalDocumentReference/cac-Attachment/cbc-EmbeddedDocumentBinaryObject/" TargetMode="External"/><Relationship Id="rId59" Type="http://schemas.openxmlformats.org/officeDocument/2006/relationships/hyperlink" Target="https://docs.peppol.eu/poacc/billing/3.0/syntax/ubl-invoice/cac-AccountingSupplierParty/cac-Party/cac-PostalAddress/cac-AddressLine/" TargetMode="External"/><Relationship Id="rId103" Type="http://schemas.openxmlformats.org/officeDocument/2006/relationships/hyperlink" Target="https://docs.peppol.eu/poacc/billing/3.0/syntax/ubl-invoice/cac-AccountingCustomerParty/cac-Party/cac-PartyLegalEntity/cbc-CompanyID/schemeID/" TargetMode="External"/><Relationship Id="rId124" Type="http://schemas.openxmlformats.org/officeDocument/2006/relationships/hyperlink" Target="https://docs.peppol.eu/poacc/billing/3.0/syntax/ubl-invoice/cac-TaxRepresentativeParty/cac-PostalAddress/cbc-PostalZone/" TargetMode="External"/><Relationship Id="rId70" Type="http://schemas.openxmlformats.org/officeDocument/2006/relationships/hyperlink" Target="https://docs.peppol.eu/poacc/billing/3.0/syntax/ubl-invoice/cac-AccountingSupplierParty/cac-Party/cac-PartyLegalEntity/cbc-CompanyID/" TargetMode="External"/><Relationship Id="rId91" Type="http://schemas.openxmlformats.org/officeDocument/2006/relationships/hyperlink" Target="https://docs.peppol.eu/poacc/billing/3.0/syntax/ubl-invoice/cac-AccountingCustomerParty/cac-Party/cac-PostalAddress/cbc-CountrySubentity/" TargetMode="External"/><Relationship Id="rId145" Type="http://schemas.openxmlformats.org/officeDocument/2006/relationships/hyperlink" Target="https://docs.peppol.eu/poacc/billing/3.0/syntax/ubl-invoice/cac-Delivery/cac-DeliveryLocation/cac-Address/cac-AddressLine/" TargetMode="External"/><Relationship Id="rId166" Type="http://schemas.openxmlformats.org/officeDocument/2006/relationships/hyperlink" Target="https://docs.peppol.eu/poacc/billing/3.0/syntax/ubl-invoice/cac-PaymentMeans/cac-PaymentMandate/cbc-ID/" TargetMode="External"/><Relationship Id="rId187" Type="http://schemas.openxmlformats.org/officeDocument/2006/relationships/hyperlink" Target="https://docs.peppol.eu/poacc/billing/3.0/syntax/ubl-invoice/cac-TaxTotal/cbc-TaxAmount/currencyID/" TargetMode="External"/><Relationship Id="rId1" Type="http://schemas.openxmlformats.org/officeDocument/2006/relationships/hyperlink" Target="https://docs.peppol.eu/poacc/billing/3.0/syntax/ubl-invoice/" TargetMode="External"/><Relationship Id="rId212" Type="http://schemas.openxmlformats.org/officeDocument/2006/relationships/hyperlink" Target="https://docs.peppol.eu/poacc/billing/3.0/syntax/ubl-invoice/cac-LegalMonetaryTotal/cbc-PrepaidAmount/currencyID/" TargetMode="External"/><Relationship Id="rId233" Type="http://schemas.openxmlformats.org/officeDocument/2006/relationships/hyperlink" Target="https://docs.peppol.eu/poacc/billing/3.0/syntax/ubl-invoice/cac-InvoiceLine/cac-AllowanceCharge/" TargetMode="External"/><Relationship Id="rId254" Type="http://schemas.openxmlformats.org/officeDocument/2006/relationships/hyperlink" Target="https://docs.peppol.eu/poacc/billing/3.0/syntax/ubl-invoice/cac-InvoiceLine/cac-Item/cac-CommodityClassification/" TargetMode="External"/><Relationship Id="rId28" Type="http://schemas.openxmlformats.org/officeDocument/2006/relationships/hyperlink" Target="https://docs.peppol.eu/poacc/billing/3.0/syntax/ubl-invoice/cac-OriginatorDocumentReference/" TargetMode="External"/><Relationship Id="rId49" Type="http://schemas.openxmlformats.org/officeDocument/2006/relationships/hyperlink" Target="https://docs.peppol.eu/poacc/billing/3.0/syntax/ubl-invoice/cac-AccountingSupplierParty/cac-Party/cac-PartyIdentification/cbc-ID/" TargetMode="External"/><Relationship Id="rId114" Type="http://schemas.openxmlformats.org/officeDocument/2006/relationships/hyperlink" Target="https://docs.peppol.eu/poacc/billing/3.0/syntax/ubl-invoice/cac-PayeeParty/cac-PartyLegalEntity/" TargetMode="External"/><Relationship Id="rId275" Type="http://schemas.openxmlformats.org/officeDocument/2006/relationships/hyperlink" Target="https://docs.peppol.eu/poacc/billing/3.0/syntax/ubl-invoice/cac-InvoiceLine/cac-Price/cac-AllowanceCharge/cbc-BaseAmount/" TargetMode="External"/><Relationship Id="rId60" Type="http://schemas.openxmlformats.org/officeDocument/2006/relationships/hyperlink" Target="https://docs.peppol.eu/poacc/billing/3.0/syntax/ubl-invoice/cac-AccountingSupplierParty/cac-Party/cac-PostalAddress/cac-AddressLine/cbc-Line/" TargetMode="External"/><Relationship Id="rId81" Type="http://schemas.openxmlformats.org/officeDocument/2006/relationships/hyperlink" Target="https://docs.peppol.eu/poacc/billing/3.0/syntax/ubl-invoice/cac-AccountingCustomerParty/cac-Party/cac-PartyIdentification/" TargetMode="External"/><Relationship Id="rId135" Type="http://schemas.openxmlformats.org/officeDocument/2006/relationships/hyperlink" Target="https://docs.peppol.eu/poacc/billing/3.0/syntax/ubl-invoice/cac-Delivery/cbc-ActualDeliveryDate/" TargetMode="External"/><Relationship Id="rId156" Type="http://schemas.openxmlformats.org/officeDocument/2006/relationships/hyperlink" Target="https://docs.peppol.eu/poacc/billing/3.0/syntax/ubl-invoice/cac-PaymentMeans/cac-CardAccount/" TargetMode="External"/><Relationship Id="rId177" Type="http://schemas.openxmlformats.org/officeDocument/2006/relationships/hyperlink" Target="https://docs.peppol.eu/poacc/billing/3.0/syntax/ubl-invoice/cac-AllowanceCharge/cbc-Amount/currencyID/" TargetMode="External"/><Relationship Id="rId198" Type="http://schemas.openxmlformats.org/officeDocument/2006/relationships/hyperlink" Target="https://docs.peppol.eu/poacc/billing/3.0/syntax/ubl-invoice/cac-TaxTotal/cac-TaxSubtotal/cac-TaxCategory/cac-TaxScheme/" TargetMode="External"/><Relationship Id="rId202" Type="http://schemas.openxmlformats.org/officeDocument/2006/relationships/hyperlink" Target="https://docs.peppol.eu/poacc/billing/3.0/syntax/ubl-invoice/cac-LegalMonetaryTotal/cbc-LineExtensionAmount/currencyID/" TargetMode="External"/><Relationship Id="rId223" Type="http://schemas.openxmlformats.org/officeDocument/2006/relationships/hyperlink" Target="https://docs.peppol.eu/poacc/billing/3.0/syntax/ubl-invoice/cac-InvoiceLine/cbc-AccountingCost/" TargetMode="External"/><Relationship Id="rId244" Type="http://schemas.openxmlformats.org/officeDocument/2006/relationships/hyperlink" Target="https://docs.peppol.eu/poacc/billing/3.0/syntax/ubl-invoice/cac-InvoiceLine/cac-Item/cbc-Name/" TargetMode="External"/><Relationship Id="rId18" Type="http://schemas.openxmlformats.org/officeDocument/2006/relationships/hyperlink" Target="https://docs.peppol.eu/poacc/billing/3.0/syntax/ubl-invoice/cac-OrderReference/cbc-ID/" TargetMode="External"/><Relationship Id="rId39" Type="http://schemas.openxmlformats.org/officeDocument/2006/relationships/hyperlink" Target="https://docs.peppol.eu/poacc/billing/3.0/syntax/ubl-invoice/cac-AdditionalDocumentReference/cac-Attachment/cbc-EmbeddedDocumentBinaryObject/mimeCode/" TargetMode="External"/><Relationship Id="rId265" Type="http://schemas.openxmlformats.org/officeDocument/2006/relationships/hyperlink" Target="https://docs.peppol.eu/poacc/billing/3.0/syntax/ubl-invoice/cac-InvoiceLine/cac-Item/cac-AdditionalItemProperty/cbc-Value/" TargetMode="External"/><Relationship Id="rId50" Type="http://schemas.openxmlformats.org/officeDocument/2006/relationships/hyperlink" Target="https://docs.peppol.eu/poacc/billing/3.0/syntax/ubl-invoice/cac-AccountingSupplierParty/cac-Party/cac-PartyName/" TargetMode="External"/><Relationship Id="rId104" Type="http://schemas.openxmlformats.org/officeDocument/2006/relationships/hyperlink" Target="https://docs.peppol.eu/poacc/billing/3.0/syntax/ubl-invoice/cac-AccountingCustomerParty/cac-Party/cac-Contact/" TargetMode="External"/><Relationship Id="rId125" Type="http://schemas.openxmlformats.org/officeDocument/2006/relationships/hyperlink" Target="https://docs.peppol.eu/poacc/billing/3.0/syntax/ubl-invoice/cac-TaxRepresentativeParty/cac-PostalAddress/cbc-CountrySubentity/" TargetMode="External"/><Relationship Id="rId146" Type="http://schemas.openxmlformats.org/officeDocument/2006/relationships/hyperlink" Target="https://docs.peppol.eu/poacc/billing/3.0/syntax/ubl-invoice/cac-Delivery/cac-DeliveryLocation/cac-Address/cac-AddressLine/cbc-Line/" TargetMode="External"/><Relationship Id="rId167" Type="http://schemas.openxmlformats.org/officeDocument/2006/relationships/hyperlink" Target="https://docs.peppol.eu/poacc/billing/3.0/syntax/ubl-invoice/cac-PaymentMeans/cac-PaymentMandate/cac-PayerFinancialAccount/" TargetMode="External"/><Relationship Id="rId188" Type="http://schemas.openxmlformats.org/officeDocument/2006/relationships/hyperlink" Target="https://docs.peppol.eu/poacc/billing/3.0/syntax/ubl-invoice/cac-TaxTotal/cac-TaxSubtotal/" TargetMode="External"/><Relationship Id="rId71" Type="http://schemas.openxmlformats.org/officeDocument/2006/relationships/hyperlink" Target="https://docs.peppol.eu/poacc/billing/3.0/syntax/ubl-invoice/cac-AccountingSupplierParty/cac-Party/cac-PartyLegalEntity/cbc-CompanyID/schemeID/" TargetMode="External"/><Relationship Id="rId92" Type="http://schemas.openxmlformats.org/officeDocument/2006/relationships/hyperlink" Target="https://docs.peppol.eu/poacc/billing/3.0/syntax/ubl-invoice/cac-AccountingCustomerParty/cac-Party/cac-PostalAddress/cac-AddressLine/" TargetMode="External"/><Relationship Id="rId213" Type="http://schemas.openxmlformats.org/officeDocument/2006/relationships/hyperlink" Target="https://docs.peppol.eu/poacc/billing/3.0/syntax/ubl-invoice/cac-LegalMonetaryTotal/cbc-PayableRoundingAmount/" TargetMode="External"/><Relationship Id="rId234" Type="http://schemas.openxmlformats.org/officeDocument/2006/relationships/hyperlink" Target="https://docs.peppol.eu/poacc/billing/3.0/syntax/ubl-invoice/cac-InvoiceLine/cac-AllowanceCharge/cbc-ChargeIndicator/" TargetMode="External"/><Relationship Id="rId2" Type="http://schemas.openxmlformats.org/officeDocument/2006/relationships/hyperlink" Target="https://docs.peppol.eu/poacc/billing/3.0/syntax/ubl-invoice/cbc-CustomizationID/" TargetMode="External"/><Relationship Id="rId29" Type="http://schemas.openxmlformats.org/officeDocument/2006/relationships/hyperlink" Target="https://docs.peppol.eu/poacc/billing/3.0/syntax/ubl-invoice/cac-OriginatorDocumentReference/cbc-ID/" TargetMode="External"/><Relationship Id="rId255" Type="http://schemas.openxmlformats.org/officeDocument/2006/relationships/hyperlink" Target="https://docs.peppol.eu/poacc/billing/3.0/syntax/ubl-invoice/cac-InvoiceLine/cac-Item/cac-CommodityClassification/cbc-ItemClassificationCode/" TargetMode="External"/><Relationship Id="rId276" Type="http://schemas.openxmlformats.org/officeDocument/2006/relationships/hyperlink" Target="https://docs.peppol.eu/poacc/billing/3.0/syntax/ubl-invoice/cac-InvoiceLine/cac-Price/cac-AllowanceCharge/cbc-BaseAmount/currencyID/" TargetMode="External"/><Relationship Id="rId40" Type="http://schemas.openxmlformats.org/officeDocument/2006/relationships/hyperlink" Target="https://docs.peppol.eu/poacc/billing/3.0/syntax/ubl-invoice/cac-AdditionalDocumentReference/cac-Attachment/cbc-EmbeddedDocumentBinaryObject/filename/" TargetMode="External"/><Relationship Id="rId115" Type="http://schemas.openxmlformats.org/officeDocument/2006/relationships/hyperlink" Target="https://docs.peppol.eu/poacc/billing/3.0/syntax/ubl-invoice/cac-PayeeParty/cac-PartyLegalEntity/cbc-CompanyID/" TargetMode="External"/><Relationship Id="rId136" Type="http://schemas.openxmlformats.org/officeDocument/2006/relationships/hyperlink" Target="https://docs.peppol.eu/poacc/billing/3.0/syntax/ubl-invoice/cac-Delivery/cac-DeliveryLocation/" TargetMode="External"/><Relationship Id="rId157" Type="http://schemas.openxmlformats.org/officeDocument/2006/relationships/hyperlink" Target="https://docs.peppol.eu/poacc/billing/3.0/syntax/ubl-invoice/cac-PaymentMeans/cac-CardAccount/cbc-PrimaryAccountNumberID/" TargetMode="External"/><Relationship Id="rId178" Type="http://schemas.openxmlformats.org/officeDocument/2006/relationships/hyperlink" Target="https://docs.peppol.eu/poacc/billing/3.0/syntax/ubl-invoice/cac-AllowanceCharge/cbc-BaseAmount/" TargetMode="External"/><Relationship Id="rId61" Type="http://schemas.openxmlformats.org/officeDocument/2006/relationships/hyperlink" Target="https://docs.peppol.eu/poacc/billing/3.0/syntax/ubl-invoice/cac-AccountingSupplierParty/cac-Party/cac-PostalAddress/cac-Country/" TargetMode="External"/><Relationship Id="rId82" Type="http://schemas.openxmlformats.org/officeDocument/2006/relationships/hyperlink" Target="https://docs.peppol.eu/poacc/billing/3.0/syntax/ubl-invoice/cac-AccountingCustomerParty/cac-Party/cac-PartyIdentification/cbc-ID/" TargetMode="External"/><Relationship Id="rId199" Type="http://schemas.openxmlformats.org/officeDocument/2006/relationships/hyperlink" Target="https://docs.peppol.eu/poacc/billing/3.0/syntax/ubl-invoice/cac-TaxTotal/cac-TaxSubtotal/cac-TaxCategory/cac-TaxScheme/cbc-ID/" TargetMode="External"/><Relationship Id="rId203" Type="http://schemas.openxmlformats.org/officeDocument/2006/relationships/hyperlink" Target="https://docs.peppol.eu/poacc/billing/3.0/syntax/ubl-invoice/cac-LegalMonetaryTotal/cbc-TaxExclusiveAmount/" TargetMode="External"/><Relationship Id="rId19" Type="http://schemas.openxmlformats.org/officeDocument/2006/relationships/hyperlink" Target="https://docs.peppol.eu/poacc/billing/3.0/syntax/ubl-invoice/cac-OrderReference/cbc-SalesOrderID/" TargetMode="External"/><Relationship Id="rId224" Type="http://schemas.openxmlformats.org/officeDocument/2006/relationships/hyperlink" Target="https://docs.peppol.eu/poacc/billing/3.0/syntax/ubl-invoice/cac-InvoiceLine/cac-InvoicePeriod/" TargetMode="External"/><Relationship Id="rId245" Type="http://schemas.openxmlformats.org/officeDocument/2006/relationships/hyperlink" Target="https://docs.peppol.eu/poacc/billing/3.0/syntax/ubl-invoice/cac-InvoiceLine/cac-Item/cac-BuyersItemIdentification/" TargetMode="External"/><Relationship Id="rId266" Type="http://schemas.openxmlformats.org/officeDocument/2006/relationships/hyperlink" Target="https://docs.peppol.eu/poacc/billing/3.0/syntax/ubl-invoice/cac-InvoiceLine/cac-Price/" TargetMode="External"/><Relationship Id="rId30" Type="http://schemas.openxmlformats.org/officeDocument/2006/relationships/hyperlink" Target="https://docs.peppol.eu/poacc/billing/3.0/syntax/ubl-invoice/cac-ContractDocumentReference/" TargetMode="External"/><Relationship Id="rId105" Type="http://schemas.openxmlformats.org/officeDocument/2006/relationships/hyperlink" Target="https://docs.peppol.eu/poacc/billing/3.0/syntax/ubl-invoice/cac-AccountingCustomerParty/cac-Party/cac-Contact/cbc-Name/" TargetMode="External"/><Relationship Id="rId126" Type="http://schemas.openxmlformats.org/officeDocument/2006/relationships/hyperlink" Target="https://docs.peppol.eu/poacc/billing/3.0/syntax/ubl-invoice/cac-TaxRepresentativeParty/cac-PostalAddress/cac-AddressLine/" TargetMode="External"/><Relationship Id="rId147" Type="http://schemas.openxmlformats.org/officeDocument/2006/relationships/hyperlink" Target="https://docs.peppol.eu/poacc/billing/3.0/syntax/ubl-invoice/cac-Delivery/cac-DeliveryLocation/cac-Address/cac-Country/" TargetMode="External"/><Relationship Id="rId168" Type="http://schemas.openxmlformats.org/officeDocument/2006/relationships/hyperlink" Target="https://docs.peppol.eu/poacc/billing/3.0/syntax/ubl-invoice/cac-PaymentMeans/cac-PaymentMandate/cac-PayerFinancialAccount/cbc-ID/" TargetMode="External"/><Relationship Id="rId51" Type="http://schemas.openxmlformats.org/officeDocument/2006/relationships/hyperlink" Target="https://docs.peppol.eu/poacc/billing/3.0/syntax/ubl-invoice/cac-AccountingSupplierParty/cac-Party/cac-PartyName/cbc-Name/" TargetMode="External"/><Relationship Id="rId72" Type="http://schemas.openxmlformats.org/officeDocument/2006/relationships/hyperlink" Target="https://docs.peppol.eu/poacc/billing/3.0/syntax/ubl-invoice/cac-AccountingSupplierParty/cac-Party/cac-PartyLegalEntity/cbc-CompanyLegalForm/" TargetMode="External"/><Relationship Id="rId93" Type="http://schemas.openxmlformats.org/officeDocument/2006/relationships/hyperlink" Target="https://docs.peppol.eu/poacc/billing/3.0/syntax/ubl-invoice/cac-AccountingCustomerParty/cac-Party/cac-PostalAddress/cac-AddressLine/cbc-Line/" TargetMode="External"/><Relationship Id="rId189" Type="http://schemas.openxmlformats.org/officeDocument/2006/relationships/hyperlink" Target="https://docs.peppol.eu/poacc/billing/3.0/syntax/ubl-invoice/cac-TaxTotal/cac-TaxSubtotal/cbc-TaxableAmount/" TargetMode="External"/><Relationship Id="rId3" Type="http://schemas.openxmlformats.org/officeDocument/2006/relationships/hyperlink" Target="https://docs.peppol.eu/poacc/billing/3.0/syntax/ubl-invoice/cbc-ProfileID/" TargetMode="External"/><Relationship Id="rId214" Type="http://schemas.openxmlformats.org/officeDocument/2006/relationships/hyperlink" Target="https://docs.peppol.eu/poacc/billing/3.0/syntax/ubl-invoice/cac-LegalMonetaryTotal/cbc-PayableRoundingAmount/currencyID/" TargetMode="External"/><Relationship Id="rId235" Type="http://schemas.openxmlformats.org/officeDocument/2006/relationships/hyperlink" Target="https://docs.peppol.eu/poacc/billing/3.0/syntax/ubl-invoice/cac-InvoiceLine/cac-AllowanceCharge/cbc-AllowanceChargeReasonCode/" TargetMode="External"/><Relationship Id="rId256" Type="http://schemas.openxmlformats.org/officeDocument/2006/relationships/hyperlink" Target="https://docs.peppol.eu/poacc/billing/3.0/syntax/ubl-invoice/cac-InvoiceLine/cac-Item/cac-CommodityClassification/cbc-ItemClassificationCode/listID/" TargetMode="External"/><Relationship Id="rId277" Type="http://schemas.openxmlformats.org/officeDocument/2006/relationships/hyperlink" Target="https://docs.peppol.eu/poacc/billing/3.0/syntax/ubl-invoice/cbc-TaxPointDate/" TargetMode="External"/><Relationship Id="rId116" Type="http://schemas.openxmlformats.org/officeDocument/2006/relationships/hyperlink" Target="https://docs.peppol.eu/poacc/billing/3.0/syntax/ubl-invoice/cac-PayeeParty/cac-PartyLegalEntity/cbc-CompanyID/schemeID/" TargetMode="External"/><Relationship Id="rId137" Type="http://schemas.openxmlformats.org/officeDocument/2006/relationships/hyperlink" Target="https://docs.peppol.eu/poacc/billing/3.0/syntax/ubl-invoice/cac-Delivery/cac-DeliveryLocation/cbc-ID/" TargetMode="External"/><Relationship Id="rId158" Type="http://schemas.openxmlformats.org/officeDocument/2006/relationships/hyperlink" Target="https://docs.peppol.eu/poacc/billing/3.0/syntax/ubl-invoice/cac-PaymentMeans/cac-CardAccount/cbc-NetworkID/" TargetMode="External"/><Relationship Id="rId20" Type="http://schemas.openxmlformats.org/officeDocument/2006/relationships/hyperlink" Target="https://docs.peppol.eu/poacc/billing/3.0/syntax/ubl-invoice/cac-BillingReference/" TargetMode="External"/><Relationship Id="rId41" Type="http://schemas.openxmlformats.org/officeDocument/2006/relationships/hyperlink" Target="https://docs.peppol.eu/poacc/billing/3.0/syntax/ubl-invoice/cac-AdditionalDocumentReference/cac-Attachment/cac-ExternalReference/" TargetMode="External"/><Relationship Id="rId62" Type="http://schemas.openxmlformats.org/officeDocument/2006/relationships/hyperlink" Target="https://docs.peppol.eu/poacc/billing/3.0/syntax/ubl-invoice/cac-AccountingSupplierParty/cac-Party/cac-PostalAddress/cbc-StreetName/" TargetMode="External"/><Relationship Id="rId83" Type="http://schemas.openxmlformats.org/officeDocument/2006/relationships/hyperlink" Target="https://docs.peppol.eu/poacc/billing/3.0/syntax/ubl-invoice/cac-AccountingCustomerParty/cac-Party/cac-PartyIdentification/cbc-ID/schemeID/" TargetMode="External"/><Relationship Id="rId179" Type="http://schemas.openxmlformats.org/officeDocument/2006/relationships/hyperlink" Target="https://docs.peppol.eu/poacc/billing/3.0/syntax/ubl-invoice/cac-AllowanceCharge/cbc-BaseAmount/currencyID/" TargetMode="External"/><Relationship Id="rId190" Type="http://schemas.openxmlformats.org/officeDocument/2006/relationships/hyperlink" Target="https://docs.peppol.eu/poacc/billing/3.0/syntax/ubl-invoice/cac-TaxTotal/cac-TaxSubtotal/cbc-TaxableAmount/currencyID/" TargetMode="External"/><Relationship Id="rId204" Type="http://schemas.openxmlformats.org/officeDocument/2006/relationships/hyperlink" Target="https://docs.peppol.eu/poacc/billing/3.0/syntax/ubl-invoice/cac-LegalMonetaryTotal/cbc-TaxExclusiveAmount/currencyID/" TargetMode="External"/><Relationship Id="rId225" Type="http://schemas.openxmlformats.org/officeDocument/2006/relationships/hyperlink" Target="https://docs.peppol.eu/poacc/billing/3.0/syntax/ubl-invoice/cac-InvoiceLine/cac-InvoicePeriod/cbc-StartDate/" TargetMode="External"/><Relationship Id="rId246" Type="http://schemas.openxmlformats.org/officeDocument/2006/relationships/hyperlink" Target="https://docs.peppol.eu/poacc/billing/3.0/syntax/ubl-invoice/cac-InvoiceLine/cac-Item/cac-BuyersItemIdentification/cbc-ID/" TargetMode="External"/><Relationship Id="rId267" Type="http://schemas.openxmlformats.org/officeDocument/2006/relationships/hyperlink" Target="https://docs.peppol.eu/poacc/billing/3.0/syntax/ubl-invoice/cac-InvoiceLine/cac-Price/cbc-PriceAmount/" TargetMode="External"/><Relationship Id="rId106" Type="http://schemas.openxmlformats.org/officeDocument/2006/relationships/hyperlink" Target="https://docs.peppol.eu/poacc/billing/3.0/syntax/ubl-invoice/cac-AccountingCustomerParty/cac-Party/cac-Contact/cbc-Telephone/" TargetMode="External"/><Relationship Id="rId127" Type="http://schemas.openxmlformats.org/officeDocument/2006/relationships/hyperlink" Target="https://docs.peppol.eu/poacc/billing/3.0/syntax/ubl-invoice/cac-TaxRepresentativeParty/cac-PostalAddress/cac-AddressLine/cbc-Line/" TargetMode="External"/><Relationship Id="rId10" Type="http://schemas.openxmlformats.org/officeDocument/2006/relationships/hyperlink" Target="https://docs.peppol.eu/poacc/billing/3.0/syntax/ubl-invoice/cbc-TaxCurrencyCode/" TargetMode="External"/><Relationship Id="rId31" Type="http://schemas.openxmlformats.org/officeDocument/2006/relationships/hyperlink" Target="https://docs.peppol.eu/poacc/billing/3.0/syntax/ubl-invoice/cac-ContractDocumentReference/cbc-ID/" TargetMode="External"/><Relationship Id="rId52" Type="http://schemas.openxmlformats.org/officeDocument/2006/relationships/hyperlink" Target="https://docs.peppol.eu/poacc/billing/3.0/syntax/ubl-invoice/cac-AccountingSupplierParty/cac-Party/cac-PartyIdentification/cbc-ID/schemeID/" TargetMode="External"/><Relationship Id="rId73" Type="http://schemas.openxmlformats.org/officeDocument/2006/relationships/hyperlink" Target="https://docs.peppol.eu/poacc/billing/3.0/syntax/ubl-invoice/cac-AccountingSupplierParty/cac-Party/cac-Contact/" TargetMode="External"/><Relationship Id="rId94" Type="http://schemas.openxmlformats.org/officeDocument/2006/relationships/hyperlink" Target="https://docs.peppol.eu/poacc/billing/3.0/syntax/ubl-invoice/cac-AccountingCustomerParty/cac-Party/cac-PostalAddress/cac-Country/" TargetMode="External"/><Relationship Id="rId148" Type="http://schemas.openxmlformats.org/officeDocument/2006/relationships/hyperlink" Target="https://docs.peppol.eu/poacc/billing/3.0/syntax/ubl-invoice/cac-Delivery/cac-DeliveryLocation/cac-Address/cac-Country/cbc-IdentificationCode/" TargetMode="External"/><Relationship Id="rId169" Type="http://schemas.openxmlformats.org/officeDocument/2006/relationships/hyperlink" Target="https://docs.peppol.eu/poacc/billing/3.0/syntax/ubl-invoice/cac-PaymentTerms/" TargetMode="External"/><Relationship Id="rId4" Type="http://schemas.openxmlformats.org/officeDocument/2006/relationships/hyperlink" Target="https://docs.peppol.eu/poacc/billing/3.0/syntax/ubl-invoice/cbc-ID/" TargetMode="External"/><Relationship Id="rId180" Type="http://schemas.openxmlformats.org/officeDocument/2006/relationships/hyperlink" Target="https://docs.peppol.eu/poacc/billing/3.0/syntax/ubl-invoice/cac-AllowanceCharge/cac-TaxCategory/" TargetMode="External"/><Relationship Id="rId215" Type="http://schemas.openxmlformats.org/officeDocument/2006/relationships/hyperlink" Target="https://docs.peppol.eu/poacc/billing/3.0/syntax/ubl-invoice/cac-LegalMonetaryTotal/cbc-PayableAmount/currencyID/" TargetMode="External"/><Relationship Id="rId236" Type="http://schemas.openxmlformats.org/officeDocument/2006/relationships/hyperlink" Target="https://docs.peppol.eu/poacc/billing/3.0/syntax/ubl-invoice/cac-InvoiceLine/cac-AllowanceCharge/cbc-AllowanceChargeReason/" TargetMode="External"/><Relationship Id="rId257" Type="http://schemas.openxmlformats.org/officeDocument/2006/relationships/hyperlink" Target="https://docs.peppol.eu/poacc/billing/3.0/syntax/ubl-invoice/cac-InvoiceLine/cac-Item/cac-CommodityClassification/cbc-ItemClassificationCode/listVersionID/" TargetMode="External"/><Relationship Id="rId278" Type="http://schemas.openxmlformats.org/officeDocument/2006/relationships/hyperlink" Target="https://docs.peppol.eu/poacc/billing/3.0/syntax/ubl-invoice/cac-LegalMonetaryTotal/cbc-PayableAmount/" TargetMode="External"/><Relationship Id="rId42" Type="http://schemas.openxmlformats.org/officeDocument/2006/relationships/hyperlink" Target="https://docs.peppol.eu/poacc/billing/3.0/syntax/ubl-invoice/cac-AdditionalDocumentReference/cac-Attachment/cac-ExternalReference/cbc-URI/" TargetMode="External"/><Relationship Id="rId84" Type="http://schemas.openxmlformats.org/officeDocument/2006/relationships/hyperlink" Target="https://docs.peppol.eu/poacc/billing/3.0/syntax/ubl-invoice/cac-AccountingCustomerParty/cac-Party/cac-PartyName/" TargetMode="External"/><Relationship Id="rId138" Type="http://schemas.openxmlformats.org/officeDocument/2006/relationships/hyperlink" Target="https://docs.peppol.eu/poacc/billing/3.0/syntax/ubl-invoice/cac-Delivery/cac-DeliveryLocation/cbc-ID/schemeID/" TargetMode="External"/><Relationship Id="rId191" Type="http://schemas.openxmlformats.org/officeDocument/2006/relationships/hyperlink" Target="https://docs.peppol.eu/poacc/billing/3.0/syntax/ubl-invoice/cac-TaxTotal/cac-TaxSubtotal/cbc-TaxAmount/" TargetMode="External"/><Relationship Id="rId205" Type="http://schemas.openxmlformats.org/officeDocument/2006/relationships/hyperlink" Target="https://docs.peppol.eu/poacc/billing/3.0/syntax/ubl-invoice/cac-LegalMonetaryTotal/cbc-TaxInclusiveAmount/" TargetMode="External"/><Relationship Id="rId247" Type="http://schemas.openxmlformats.org/officeDocument/2006/relationships/hyperlink" Target="https://docs.peppol.eu/poacc/billing/3.0/syntax/ubl-invoice/cac-InvoiceLine/cac-Item/cac-SellersItemIdentification/" TargetMode="External"/><Relationship Id="rId107" Type="http://schemas.openxmlformats.org/officeDocument/2006/relationships/hyperlink" Target="https://docs.peppol.eu/poacc/billing/3.0/syntax/ubl-invoice/cac-AccountingCustomerParty/cac-Party/cac-Contact/cbc-ElectronicMail/" TargetMode="External"/><Relationship Id="rId11" Type="http://schemas.openxmlformats.org/officeDocument/2006/relationships/hyperlink" Target="https://docs.peppol.eu/poacc/billing/3.0/syntax/ubl-invoice/cbc-AccountingCost/" TargetMode="External"/><Relationship Id="rId53" Type="http://schemas.openxmlformats.org/officeDocument/2006/relationships/hyperlink" Target="https://docs.peppol.eu/poacc/billing/3.0/syntax/ubl-invoice/cac-AccountingSupplierParty/cac-Party/cac-PartyIdentification/" TargetMode="External"/><Relationship Id="rId149" Type="http://schemas.openxmlformats.org/officeDocument/2006/relationships/hyperlink" Target="https://docs.peppol.eu/poacc/billing/3.0/syntax/ubl-invoice/cac-Delivery/cac-DeliveryParty/" TargetMode="External"/><Relationship Id="rId95" Type="http://schemas.openxmlformats.org/officeDocument/2006/relationships/hyperlink" Target="https://docs.peppol.eu/poacc/billing/3.0/syntax/ubl-invoice/cac-AccountingCustomerParty/cac-Party/cac-PostalAddress/cac-Country/cbc-IdentificationCode/" TargetMode="External"/><Relationship Id="rId160" Type="http://schemas.openxmlformats.org/officeDocument/2006/relationships/hyperlink" Target="https://docs.peppol.eu/poacc/billing/3.0/syntax/ubl-invoice/cac-PaymentMeans/cac-PayeeFinancialAccount/" TargetMode="External"/><Relationship Id="rId216" Type="http://schemas.openxmlformats.org/officeDocument/2006/relationships/hyperlink" Target="https://docs.peppol.eu/poacc/billing/3.0/syntax/ubl-invoice/cac-InvoiceLine/"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docs.peppol.eu/poacc/billing/3.0/syntax/ubl-creditnote/cac-TaxRepresentativeParty/cac-PartyName/cbc-Name/" TargetMode="External"/><Relationship Id="rId21" Type="http://schemas.openxmlformats.org/officeDocument/2006/relationships/hyperlink" Target="https://docs.peppol.eu/poacc/billing/3.0/syntax/ubl-creditnote/cac-BillingReference/cac-InvoiceDocumentReference/cbc-IssueDate/" TargetMode="External"/><Relationship Id="rId63" Type="http://schemas.openxmlformats.org/officeDocument/2006/relationships/hyperlink" Target="https://docs.peppol.eu/poacc/billing/3.0/syntax/ubl-creditnote/cac-AccountingSupplierParty/cac-Party/cac-PartyTaxScheme/cbc-CompanyID/" TargetMode="External"/><Relationship Id="rId159" Type="http://schemas.openxmlformats.org/officeDocument/2006/relationships/hyperlink" Target="https://docs.peppol.eu/poacc/billing/3.0/syntax/ubl-creditnote/cac-PaymentMeans/cac-PayeeFinancialAccount/" TargetMode="External"/><Relationship Id="rId170" Type="http://schemas.openxmlformats.org/officeDocument/2006/relationships/hyperlink" Target="https://docs.peppol.eu/poacc/billing/3.0/syntax/ubl-creditnote/cac-AllowanceCharge/" TargetMode="External"/><Relationship Id="rId226" Type="http://schemas.openxmlformats.org/officeDocument/2006/relationships/hyperlink" Target="https://docs.peppol.eu/poacc/billing/3.0/syntax/ubl-creditnote/cac-CreditNoteLine/cac-InvoicePeriod/cbc-EndDate/" TargetMode="External"/><Relationship Id="rId268" Type="http://schemas.openxmlformats.org/officeDocument/2006/relationships/hyperlink" Target="https://docs.peppol.eu/poacc/billing/3.0/syntax/ubl-creditnote/cac-CreditNoteLine/cac-Price/cbc-PriceAmount/currencyID/" TargetMode="External"/><Relationship Id="rId32" Type="http://schemas.openxmlformats.org/officeDocument/2006/relationships/hyperlink" Target="https://docs.peppol.eu/poacc/billing/3.0/syntax/ubl-creditnote/cac-BillingReference/cac-InvoiceDocumentReference/cbc-ID/" TargetMode="External"/><Relationship Id="rId74" Type="http://schemas.openxmlformats.org/officeDocument/2006/relationships/hyperlink" Target="https://docs.peppol.eu/poacc/billing/3.0/syntax/ubl-creditnote/cac-AccountingSupplierParty/cac-Party/cac-Contact/cbc-ElectronicMail/" TargetMode="External"/><Relationship Id="rId128" Type="http://schemas.openxmlformats.org/officeDocument/2006/relationships/hyperlink" Target="https://docs.peppol.eu/poacc/billing/3.0/syntax/ubl-creditnote/cac-TaxRepresentativeParty/cac-PartyTaxScheme/" TargetMode="External"/><Relationship Id="rId5" Type="http://schemas.openxmlformats.org/officeDocument/2006/relationships/hyperlink" Target="https://docs.peppol.eu/poacc/billing/3.0/syntax/ubl-creditnote/cbc-IssueDate/" TargetMode="External"/><Relationship Id="rId181" Type="http://schemas.openxmlformats.org/officeDocument/2006/relationships/hyperlink" Target="https://docs.peppol.eu/poacc/billing/3.0/syntax/ubl-creditnote/cac-AllowanceCharge/cac-TaxCategory/cbc-Percent/" TargetMode="External"/><Relationship Id="rId237" Type="http://schemas.openxmlformats.org/officeDocument/2006/relationships/hyperlink" Target="https://docs.peppol.eu/poacc/billing/3.0/syntax/ubl-creditnote/cac-CreditNoteLine/cac-AllowanceCharge/cbc-MultiplierFactorNumeric/" TargetMode="External"/><Relationship Id="rId258" Type="http://schemas.openxmlformats.org/officeDocument/2006/relationships/hyperlink" Target="https://docs.peppol.eu/poacc/billing/3.0/syntax/ubl-creditnote/cac-CreditNoteLine/cac-Item/cac-ClassifiedTaxCategory/" TargetMode="External"/><Relationship Id="rId22" Type="http://schemas.openxmlformats.org/officeDocument/2006/relationships/hyperlink" Target="https://docs.peppol.eu/poacc/billing/3.0/syntax/ubl-creditnote/cac-DespatchDocumentReference/" TargetMode="External"/><Relationship Id="rId43" Type="http://schemas.openxmlformats.org/officeDocument/2006/relationships/hyperlink" Target="https://docs.peppol.eu/poacc/billing/3.0/syntax/ubl-creditnote/cac-AccountingSupplierParty/" TargetMode="External"/><Relationship Id="rId64" Type="http://schemas.openxmlformats.org/officeDocument/2006/relationships/hyperlink" Target="https://docs.peppol.eu/poacc/billing/3.0/syntax/ubl-creditnote/cac-AccountingSupplierParty/cac-Party/cac-PartyTaxScheme/cac-TaxScheme/" TargetMode="External"/><Relationship Id="rId118" Type="http://schemas.openxmlformats.org/officeDocument/2006/relationships/hyperlink" Target="https://docs.peppol.eu/poacc/billing/3.0/syntax/ubl-creditnote/cac-TaxRepresentativeParty/cac-PostalAddress/" TargetMode="External"/><Relationship Id="rId139" Type="http://schemas.openxmlformats.org/officeDocument/2006/relationships/hyperlink" Target="https://docs.peppol.eu/poacc/billing/3.0/syntax/ubl-creditnote/cac-Delivery/cac-DeliveryLocation/cac-Address/cbc-AdditionalStreetName/" TargetMode="External"/><Relationship Id="rId85" Type="http://schemas.openxmlformats.org/officeDocument/2006/relationships/hyperlink" Target="https://docs.peppol.eu/poacc/billing/3.0/syntax/ubl-creditnote/cac-AccountingCustomerParty/cac-Party/cbc-EndpointID/schemeID/" TargetMode="External"/><Relationship Id="rId150" Type="http://schemas.openxmlformats.org/officeDocument/2006/relationships/hyperlink" Target="https://docs.peppol.eu/poacc/billing/3.0/syntax/ubl-creditnote/cac-PaymentMeans/" TargetMode="External"/><Relationship Id="rId171" Type="http://schemas.openxmlformats.org/officeDocument/2006/relationships/hyperlink" Target="https://docs.peppol.eu/poacc/billing/3.0/syntax/ubl-creditnote/cac-AllowanceCharge/cbc-ChargeIndicator/" TargetMode="External"/><Relationship Id="rId192" Type="http://schemas.openxmlformats.org/officeDocument/2006/relationships/hyperlink" Target="https://docs.peppol.eu/poacc/billing/3.0/syntax/ubl-creditnote/cac-TaxTotal/cac-TaxSubtotal/cac-TaxCategory/" TargetMode="External"/><Relationship Id="rId206" Type="http://schemas.openxmlformats.org/officeDocument/2006/relationships/hyperlink" Target="https://docs.peppol.eu/poacc/billing/3.0/syntax/ubl-creditnote/cac-LegalMonetaryTotal/cbc-AllowanceTotalAmount/" TargetMode="External"/><Relationship Id="rId227" Type="http://schemas.openxmlformats.org/officeDocument/2006/relationships/hyperlink" Target="https://docs.peppol.eu/poacc/billing/3.0/syntax/ubl-creditnote/cac-CreditNoteLine/cac-OrderLineReference/" TargetMode="External"/><Relationship Id="rId248" Type="http://schemas.openxmlformats.org/officeDocument/2006/relationships/hyperlink" Target="https://docs.peppol.eu/poacc/billing/3.0/syntax/ubl-creditnote/cac-CreditNoteLine/cac-Item/cac-SellersItemIdentification/cbc-ID/" TargetMode="External"/><Relationship Id="rId269" Type="http://schemas.openxmlformats.org/officeDocument/2006/relationships/hyperlink" Target="https://docs.peppol.eu/poacc/billing/3.0/syntax/ubl-creditnote/cac-CreditNoteLine/cac-Price/cbc-BaseQuantity/" TargetMode="External"/><Relationship Id="rId12" Type="http://schemas.openxmlformats.org/officeDocument/2006/relationships/hyperlink" Target="https://docs.peppol.eu/poacc/billing/3.0/syntax/ubl-creditnote/cac-InvoicePeriod/" TargetMode="External"/><Relationship Id="rId33" Type="http://schemas.openxmlformats.org/officeDocument/2006/relationships/hyperlink" Target="https://docs.peppol.eu/poacc/billing/3.0/syntax/ubl-creditnote/cac-AdditionalDocumentReference/cbc-ID/" TargetMode="External"/><Relationship Id="rId108" Type="http://schemas.openxmlformats.org/officeDocument/2006/relationships/hyperlink" Target="https://docs.peppol.eu/poacc/billing/3.0/syntax/ubl-creditnote/cac-PayeeParty/cac-PartyIdentification/cbc-ID/" TargetMode="External"/><Relationship Id="rId129" Type="http://schemas.openxmlformats.org/officeDocument/2006/relationships/hyperlink" Target="https://docs.peppol.eu/poacc/billing/3.0/syntax/ubl-creditnote/cac-TaxRepresentativeParty/cac-PartyTaxScheme/cbc-CompanyID/" TargetMode="External"/><Relationship Id="rId54" Type="http://schemas.openxmlformats.org/officeDocument/2006/relationships/hyperlink" Target="https://docs.peppol.eu/poacc/billing/3.0/syntax/ubl-creditnote/cac-AccountingSupplierParty/cac-Party/cac-PostalAddress/cbc-AdditionalStreetName/" TargetMode="External"/><Relationship Id="rId75" Type="http://schemas.openxmlformats.org/officeDocument/2006/relationships/hyperlink" Target="https://docs.peppol.eu/poacc/billing/3.0/syntax/ubl-creditnote/cac-AccountingCustomerParty/" TargetMode="External"/><Relationship Id="rId96" Type="http://schemas.openxmlformats.org/officeDocument/2006/relationships/hyperlink" Target="https://docs.peppol.eu/poacc/billing/3.0/syntax/ubl-creditnote/cac-AccountingCustomerParty/cac-Party/cac-PartyTaxScheme/cac-TaxScheme/cbc-ID/" TargetMode="External"/><Relationship Id="rId140" Type="http://schemas.openxmlformats.org/officeDocument/2006/relationships/hyperlink" Target="https://docs.peppol.eu/poacc/billing/3.0/syntax/ubl-creditnote/cac-Delivery/cac-DeliveryLocation/cac-Address/cbc-CityName/" TargetMode="External"/><Relationship Id="rId161" Type="http://schemas.openxmlformats.org/officeDocument/2006/relationships/hyperlink" Target="https://docs.peppol.eu/poacc/billing/3.0/syntax/ubl-creditnote/cac-PaymentMeans/cac-PayeeFinancialAccount/cbc-Name/" TargetMode="External"/><Relationship Id="rId182" Type="http://schemas.openxmlformats.org/officeDocument/2006/relationships/hyperlink" Target="https://docs.peppol.eu/poacc/billing/3.0/syntax/ubl-creditnote/cac-AllowanceCharge/cac-TaxCategory/cac-TaxScheme/" TargetMode="External"/><Relationship Id="rId217" Type="http://schemas.openxmlformats.org/officeDocument/2006/relationships/hyperlink" Target="https://docs.peppol.eu/poacc/billing/3.0/syntax/ubl-creditnote/cac-CreditNoteLine/cbc-ID/" TargetMode="External"/><Relationship Id="rId6" Type="http://schemas.openxmlformats.org/officeDocument/2006/relationships/hyperlink" Target="https://docs.peppol.eu/poacc/billing/3.0/syntax/ubl-creditnote/cbc-TaxPointDate/" TargetMode="External"/><Relationship Id="rId238" Type="http://schemas.openxmlformats.org/officeDocument/2006/relationships/hyperlink" Target="https://docs.peppol.eu/poacc/billing/3.0/syntax/ubl-creditnote/cac-CreditNoteLine/cac-AllowanceCharge/cbc-Amount/" TargetMode="External"/><Relationship Id="rId259" Type="http://schemas.openxmlformats.org/officeDocument/2006/relationships/hyperlink" Target="https://docs.peppol.eu/poacc/billing/3.0/syntax/ubl-creditnote/cac-CreditNoteLine/cac-Item/cac-ClassifiedTaxCategory/cbc-ID/" TargetMode="External"/><Relationship Id="rId23" Type="http://schemas.openxmlformats.org/officeDocument/2006/relationships/hyperlink" Target="https://docs.peppol.eu/poacc/billing/3.0/syntax/ubl-creditnote/cac-DespatchDocumentReference/cbc-ID/" TargetMode="External"/><Relationship Id="rId119" Type="http://schemas.openxmlformats.org/officeDocument/2006/relationships/hyperlink" Target="https://docs.peppol.eu/poacc/billing/3.0/syntax/ubl-creditnote/cac-TaxRepresentativeParty/cac-PostalAddress/cbc-StreetName/" TargetMode="External"/><Relationship Id="rId270" Type="http://schemas.openxmlformats.org/officeDocument/2006/relationships/hyperlink" Target="https://docs.peppol.eu/poacc/billing/3.0/syntax/ubl-creditnote/cac-CreditNoteLine/cac-Price/cbc-BaseQuantity/unitCode/" TargetMode="External"/><Relationship Id="rId44" Type="http://schemas.openxmlformats.org/officeDocument/2006/relationships/hyperlink" Target="https://docs.peppol.eu/poacc/billing/3.0/syntax/ubl-creditnote/cac-AccountingSupplierParty/cac-Party/" TargetMode="External"/><Relationship Id="rId65" Type="http://schemas.openxmlformats.org/officeDocument/2006/relationships/hyperlink" Target="https://docs.peppol.eu/poacc/billing/3.0/syntax/ubl-creditnote/cac-AccountingSupplierParty/cac-Party/cac-PartyTaxScheme/cac-TaxScheme/cbc-ID/" TargetMode="External"/><Relationship Id="rId86" Type="http://schemas.openxmlformats.org/officeDocument/2006/relationships/hyperlink" Target="https://docs.peppol.eu/poacc/billing/3.0/syntax/ubl-creditnote/cac-AccountingCustomerParty/cac-Party/cac-PartyIdentification/cbc-ID/" TargetMode="External"/><Relationship Id="rId130" Type="http://schemas.openxmlformats.org/officeDocument/2006/relationships/hyperlink" Target="https://docs.peppol.eu/poacc/billing/3.0/syntax/ubl-creditnote/cac-TaxRepresentativeParty/cac-PartyTaxScheme/cac-TaxScheme/" TargetMode="External"/><Relationship Id="rId151" Type="http://schemas.openxmlformats.org/officeDocument/2006/relationships/hyperlink" Target="https://docs.peppol.eu/poacc/billing/3.0/syntax/ubl-creditnote/cac-PaymentMeans/cbc-PaymentMeansCode/" TargetMode="External"/><Relationship Id="rId172" Type="http://schemas.openxmlformats.org/officeDocument/2006/relationships/hyperlink" Target="https://docs.peppol.eu/poacc/billing/3.0/syntax/ubl-creditnote/cac-AllowanceCharge/cbc-AllowanceChargeReasonCode/" TargetMode="External"/><Relationship Id="rId193" Type="http://schemas.openxmlformats.org/officeDocument/2006/relationships/hyperlink" Target="https://docs.peppol.eu/poacc/billing/3.0/syntax/ubl-creditnote/cac-TaxTotal/cac-TaxSubtotal/cac-TaxCategory/cbc-ID/" TargetMode="External"/><Relationship Id="rId207" Type="http://schemas.openxmlformats.org/officeDocument/2006/relationships/hyperlink" Target="https://docs.peppol.eu/poacc/billing/3.0/syntax/ubl-creditnote/cac-LegalMonetaryTotal/cbc-AllowanceTotalAmount/currencyID/" TargetMode="External"/><Relationship Id="rId228" Type="http://schemas.openxmlformats.org/officeDocument/2006/relationships/hyperlink" Target="https://docs.peppol.eu/poacc/billing/3.0/syntax/ubl-creditnote/cac-CreditNoteLine/cac-OrderLineReference/cbc-LineID/" TargetMode="External"/><Relationship Id="rId249" Type="http://schemas.openxmlformats.org/officeDocument/2006/relationships/hyperlink" Target="https://docs.peppol.eu/poacc/billing/3.0/syntax/ubl-creditnote/cac-CreditNoteLine/cac-Item/cac-StandardItemIdentification/" TargetMode="External"/><Relationship Id="rId13" Type="http://schemas.openxmlformats.org/officeDocument/2006/relationships/hyperlink" Target="https://docs.peppol.eu/poacc/billing/3.0/syntax/ubl-creditnote/cbc-Note/" TargetMode="External"/><Relationship Id="rId109" Type="http://schemas.openxmlformats.org/officeDocument/2006/relationships/hyperlink" Target="https://docs.peppol.eu/poacc/billing/3.0/syntax/ubl-creditnote/cac-PayeeParty/cac-PartyIdentification/cbc-ID/schemeID/" TargetMode="External"/><Relationship Id="rId260" Type="http://schemas.openxmlformats.org/officeDocument/2006/relationships/hyperlink" Target="https://docs.peppol.eu/poacc/billing/3.0/syntax/ubl-creditnote/cac-CreditNoteLine/cac-Item/cac-ClassifiedTaxCategory/cbc-Percent/" TargetMode="External"/><Relationship Id="rId34" Type="http://schemas.openxmlformats.org/officeDocument/2006/relationships/hyperlink" Target="https://docs.peppol.eu/poacc/billing/3.0/syntax/ubl-creditnote/cac-AdditionalDocumentReference/cbc-DocumentDescription/" TargetMode="External"/><Relationship Id="rId55" Type="http://schemas.openxmlformats.org/officeDocument/2006/relationships/hyperlink" Target="https://docs.peppol.eu/poacc/billing/3.0/syntax/ubl-creditnote/cac-AccountingSupplierParty/cac-Party/cac-PostalAddress/cbc-CityName/" TargetMode="External"/><Relationship Id="rId76" Type="http://schemas.openxmlformats.org/officeDocument/2006/relationships/hyperlink" Target="https://docs.peppol.eu/poacc/billing/3.0/syntax/ubl-creditnote/cac-AccountingCustomerParty/cac-Party/" TargetMode="External"/><Relationship Id="rId97" Type="http://schemas.openxmlformats.org/officeDocument/2006/relationships/hyperlink" Target="https://docs.peppol.eu/poacc/billing/3.0/syntax/ubl-creditnote/cac-AccountingCustomerParty/cac-Party/cac-PostalAddress/cac-AddressLine/cbc-Line/" TargetMode="External"/><Relationship Id="rId120" Type="http://schemas.openxmlformats.org/officeDocument/2006/relationships/hyperlink" Target="https://docs.peppol.eu/poacc/billing/3.0/syntax/ubl-creditnote/cac-TaxRepresentativeParty/cac-PostalAddress/cbc-AdditionalStreetName/" TargetMode="External"/><Relationship Id="rId141" Type="http://schemas.openxmlformats.org/officeDocument/2006/relationships/hyperlink" Target="https://docs.peppol.eu/poacc/billing/3.0/syntax/ubl-creditnote/cac-Delivery/cac-DeliveryLocation/cac-Address/cbc-PostalZone/" TargetMode="External"/><Relationship Id="rId7" Type="http://schemas.openxmlformats.org/officeDocument/2006/relationships/hyperlink" Target="https://docs.peppol.eu/poacc/billing/3.0/syntax/ubl-creditnote/cbc-CreditNoteTypeCode/" TargetMode="External"/><Relationship Id="rId162" Type="http://schemas.openxmlformats.org/officeDocument/2006/relationships/hyperlink" Target="https://docs.peppol.eu/poacc/billing/3.0/syntax/ubl-creditnote/cac-PaymentMeans/cac-PayeeFinancialAccount/cac-FinancialInstitutionBranch/" TargetMode="External"/><Relationship Id="rId183" Type="http://schemas.openxmlformats.org/officeDocument/2006/relationships/hyperlink" Target="https://docs.peppol.eu/poacc/billing/3.0/syntax/ubl-creditnote/cac-AllowanceCharge/cac-TaxCategory/cac-TaxScheme/cbc-ID/" TargetMode="External"/><Relationship Id="rId218" Type="http://schemas.openxmlformats.org/officeDocument/2006/relationships/hyperlink" Target="https://docs.peppol.eu/poacc/billing/3.0/syntax/ubl-creditnote/cac-CreditNoteLine/cbc-Note/" TargetMode="External"/><Relationship Id="rId239" Type="http://schemas.openxmlformats.org/officeDocument/2006/relationships/hyperlink" Target="https://docs.peppol.eu/poacc/billing/3.0/syntax/ubl-creditnote/cac-CreditNoteLine/cac-AllowanceCharge/cbc-Amount/currencyID/" TargetMode="External"/><Relationship Id="rId250" Type="http://schemas.openxmlformats.org/officeDocument/2006/relationships/hyperlink" Target="https://docs.peppol.eu/poacc/billing/3.0/syntax/ubl-creditnote/cac-CreditNoteLine/cac-Item/cac-StandardItemIdentification/cbc-ID/" TargetMode="External"/><Relationship Id="rId271" Type="http://schemas.openxmlformats.org/officeDocument/2006/relationships/hyperlink" Target="https://docs.peppol.eu/poacc/billing/3.0/syntax/ubl-creditnote/cac-CreditNoteLine/cac-Price/cac-AllowanceCharge/" TargetMode="External"/><Relationship Id="rId24" Type="http://schemas.openxmlformats.org/officeDocument/2006/relationships/hyperlink" Target="https://docs.peppol.eu/poacc/billing/3.0/syntax/ubl-creditnote/cac-ReceiptDocumentReference/" TargetMode="External"/><Relationship Id="rId45" Type="http://schemas.openxmlformats.org/officeDocument/2006/relationships/hyperlink" Target="https://docs.peppol.eu/poacc/billing/3.0/syntax/ubl-creditnote/cac-AccountingSupplierParty/cac-Party/cbc-EndpointID/" TargetMode="External"/><Relationship Id="rId66" Type="http://schemas.openxmlformats.org/officeDocument/2006/relationships/hyperlink" Target="https://docs.peppol.eu/poacc/billing/3.0/syntax/ubl-creditnote/cac-AccountingSupplierParty/cac-Party/cac-PartyLegalEntity/" TargetMode="External"/><Relationship Id="rId87" Type="http://schemas.openxmlformats.org/officeDocument/2006/relationships/hyperlink" Target="https://docs.peppol.eu/poacc/billing/3.0/syntax/ubl-creditnote/cac-AccountingCustomerParty/cac-Party/cac-PostalAddress/cbc-CityName/" TargetMode="External"/><Relationship Id="rId110" Type="http://schemas.openxmlformats.org/officeDocument/2006/relationships/hyperlink" Target="https://docs.peppol.eu/poacc/billing/3.0/syntax/ubl-creditnote/cac-PayeeParty/cac-PartyName/" TargetMode="External"/><Relationship Id="rId131" Type="http://schemas.openxmlformats.org/officeDocument/2006/relationships/hyperlink" Target="https://docs.peppol.eu/poacc/billing/3.0/syntax/ubl-creditnote/cac-TaxRepresentativeParty/cac-PartyTaxScheme/cac-TaxScheme/cbc-ID/" TargetMode="External"/><Relationship Id="rId152" Type="http://schemas.openxmlformats.org/officeDocument/2006/relationships/hyperlink" Target="https://docs.peppol.eu/poacc/billing/3.0/syntax/ubl-creditnote/cac-PaymentMeans/cbc-PaymentMeansCode/name/" TargetMode="External"/><Relationship Id="rId173" Type="http://schemas.openxmlformats.org/officeDocument/2006/relationships/hyperlink" Target="https://docs.peppol.eu/poacc/billing/3.0/syntax/ubl-creditnote/cac-AllowanceCharge/cbc-AllowanceChargeReason/" TargetMode="External"/><Relationship Id="rId194" Type="http://schemas.openxmlformats.org/officeDocument/2006/relationships/hyperlink" Target="https://docs.peppol.eu/poacc/billing/3.0/syntax/ubl-creditnote/cac-TaxTotal/cac-TaxSubtotal/cac-TaxCategory/cbc-Percent/" TargetMode="External"/><Relationship Id="rId208" Type="http://schemas.openxmlformats.org/officeDocument/2006/relationships/hyperlink" Target="https://docs.peppol.eu/poacc/billing/3.0/syntax/ubl-creditnote/cac-LegalMonetaryTotal/cbc-ChargeTotalAmount/" TargetMode="External"/><Relationship Id="rId229" Type="http://schemas.openxmlformats.org/officeDocument/2006/relationships/hyperlink" Target="https://docs.peppol.eu/poacc/billing/3.0/syntax/ubl-creditnote/cac-CreditNoteLine/cac-DocumentReference/" TargetMode="External"/><Relationship Id="rId240" Type="http://schemas.openxmlformats.org/officeDocument/2006/relationships/hyperlink" Target="https://docs.peppol.eu/poacc/billing/3.0/syntax/ubl-creditnote/cac-CreditNoteLine/cac-AllowanceCharge/cbc-BaseAmount/" TargetMode="External"/><Relationship Id="rId261" Type="http://schemas.openxmlformats.org/officeDocument/2006/relationships/hyperlink" Target="https://docs.peppol.eu/poacc/billing/3.0/syntax/ubl-creditnote/cac-CreditNoteLine/cac-Item/cac-ClassifiedTaxCategory/cac-TaxScheme/" TargetMode="External"/><Relationship Id="rId14" Type="http://schemas.openxmlformats.org/officeDocument/2006/relationships/hyperlink" Target="https://docs.peppol.eu/poacc/billing/3.0/syntax/ubl-creditnote/cac-InvoicePeriod/cbc-StartDate/" TargetMode="External"/><Relationship Id="rId35" Type="http://schemas.openxmlformats.org/officeDocument/2006/relationships/hyperlink" Target="https://docs.peppol.eu/poacc/billing/3.0/syntax/ubl-creditnote/cac-AdditionalDocumentReference/cac-Attachment/" TargetMode="External"/><Relationship Id="rId56" Type="http://schemas.openxmlformats.org/officeDocument/2006/relationships/hyperlink" Target="https://docs.peppol.eu/poacc/billing/3.0/syntax/ubl-creditnote/cac-AccountingSupplierParty/cac-Party/cac-PostalAddress/cbc-PostalZone/" TargetMode="External"/><Relationship Id="rId77" Type="http://schemas.openxmlformats.org/officeDocument/2006/relationships/hyperlink" Target="https://docs.peppol.eu/poacc/billing/3.0/syntax/ubl-creditnote/cac-AccountingCustomerParty/cac-Party/cbc-EndpointID/" TargetMode="External"/><Relationship Id="rId100" Type="http://schemas.openxmlformats.org/officeDocument/2006/relationships/hyperlink" Target="https://docs.peppol.eu/poacc/billing/3.0/syntax/ubl-creditnote/cac-AccountingCustomerParty/cac-Party/cac-PartyLegalEntity/cbc-CompanyID/" TargetMode="External"/><Relationship Id="rId8" Type="http://schemas.openxmlformats.org/officeDocument/2006/relationships/hyperlink" Target="https://docs.peppol.eu/poacc/billing/3.0/syntax/ubl-creditnote/cbc-DocumentCurrencyCode/" TargetMode="External"/><Relationship Id="rId98" Type="http://schemas.openxmlformats.org/officeDocument/2006/relationships/hyperlink" Target="https://docs.peppol.eu/poacc/billing/3.0/syntax/ubl-creditnote/cac-AccountingCustomerParty/cac-Party/cac-PartyLegalEntity/" TargetMode="External"/><Relationship Id="rId121" Type="http://schemas.openxmlformats.org/officeDocument/2006/relationships/hyperlink" Target="https://docs.peppol.eu/poacc/billing/3.0/syntax/ubl-creditnote/cac-TaxRepresentativeParty/cac-PostalAddress/cbc-CityName/" TargetMode="External"/><Relationship Id="rId142" Type="http://schemas.openxmlformats.org/officeDocument/2006/relationships/hyperlink" Target="https://docs.peppol.eu/poacc/billing/3.0/syntax/ubl-creditnote/cac-Delivery/cac-DeliveryLocation/cac-Address/cbc-CountrySubentity/" TargetMode="External"/><Relationship Id="rId163" Type="http://schemas.openxmlformats.org/officeDocument/2006/relationships/hyperlink" Target="https://docs.peppol.eu/poacc/billing/3.0/syntax/ubl-creditnote/cac-PaymentMeans/cac-PayeeFinancialAccount/cac-FinancialInstitutionBranch/cbc-ID/" TargetMode="External"/><Relationship Id="rId184" Type="http://schemas.openxmlformats.org/officeDocument/2006/relationships/hyperlink" Target="https://docs.peppol.eu/poacc/billing/3.0/syntax/ubl-creditnote/cac-TaxTotal/" TargetMode="External"/><Relationship Id="rId219" Type="http://schemas.openxmlformats.org/officeDocument/2006/relationships/hyperlink" Target="https://docs.peppol.eu/poacc/billing/3.0/syntax/ubl-creditnote/cac-CreditNoteLine/cbc-CreditedQuantity/" TargetMode="External"/><Relationship Id="rId230" Type="http://schemas.openxmlformats.org/officeDocument/2006/relationships/hyperlink" Target="https://docs.peppol.eu/poacc/billing/3.0/syntax/ubl-creditnote/cac-CreditNoteLine/cac-DocumentReference/cbc-ID/" TargetMode="External"/><Relationship Id="rId251" Type="http://schemas.openxmlformats.org/officeDocument/2006/relationships/hyperlink" Target="https://docs.peppol.eu/poacc/billing/3.0/syntax/ubl-creditnote/cac-CreditNoteLine/cac-Item/cac-StandardItemIdentification/cbc-ID/schemeID/" TargetMode="External"/><Relationship Id="rId25" Type="http://schemas.openxmlformats.org/officeDocument/2006/relationships/hyperlink" Target="https://docs.peppol.eu/poacc/billing/3.0/syntax/ubl-creditnote/cac-ReceiptDocumentReference/cbc-ID/" TargetMode="External"/><Relationship Id="rId46" Type="http://schemas.openxmlformats.org/officeDocument/2006/relationships/hyperlink" Target="https://docs.peppol.eu/poacc/billing/3.0/syntax/ubl-creditnote/cac-AccountingSupplierParty/cac-Party/cbc-EndpointID/schemeID/" TargetMode="External"/><Relationship Id="rId67" Type="http://schemas.openxmlformats.org/officeDocument/2006/relationships/hyperlink" Target="https://docs.peppol.eu/poacc/billing/3.0/syntax/ubl-creditnote/cac-AccountingSupplierParty/cac-Party/cac-PartyLegalEntity/cbc-RegistrationName/" TargetMode="External"/><Relationship Id="rId272" Type="http://schemas.openxmlformats.org/officeDocument/2006/relationships/hyperlink" Target="https://docs.peppol.eu/poacc/billing/3.0/syntax/ubl-creditnote/cac-CreditNoteLine/cac-Price/cac-AllowanceCharge/cbc-ChargeIndicator/" TargetMode="External"/><Relationship Id="rId88" Type="http://schemas.openxmlformats.org/officeDocument/2006/relationships/hyperlink" Target="https://docs.peppol.eu/poacc/billing/3.0/syntax/ubl-creditnote/cac-AccountingCustomerParty/cac-Party/cac-PostalAddress/cbc-PostalZone/" TargetMode="External"/><Relationship Id="rId111" Type="http://schemas.openxmlformats.org/officeDocument/2006/relationships/hyperlink" Target="https://docs.peppol.eu/poacc/billing/3.0/syntax/ubl-creditnote/cac-PayeeParty/cac-PartyName/cbc-Name/" TargetMode="External"/><Relationship Id="rId132" Type="http://schemas.openxmlformats.org/officeDocument/2006/relationships/hyperlink" Target="https://docs.peppol.eu/poacc/billing/3.0/syntax/ubl-creditnote/cac-Delivery/" TargetMode="External"/><Relationship Id="rId153" Type="http://schemas.openxmlformats.org/officeDocument/2006/relationships/hyperlink" Target="https://docs.peppol.eu/poacc/billing/3.0/syntax/ubl-creditnote/cac-PaymentMeans/cbc-PaymentDueDate/" TargetMode="External"/><Relationship Id="rId174" Type="http://schemas.openxmlformats.org/officeDocument/2006/relationships/hyperlink" Target="https://docs.peppol.eu/poacc/billing/3.0/syntax/ubl-creditnote/cac-AllowanceCharge/cbc-MultiplierFactorNumeric/" TargetMode="External"/><Relationship Id="rId195" Type="http://schemas.openxmlformats.org/officeDocument/2006/relationships/hyperlink" Target="https://docs.peppol.eu/poacc/billing/3.0/syntax/ubl-creditnote/cac-TaxTotal/cac-TaxSubtotal/cac-TaxCategory/cbc-TaxExemptionReasonCode/" TargetMode="External"/><Relationship Id="rId209" Type="http://schemas.openxmlformats.org/officeDocument/2006/relationships/hyperlink" Target="https://docs.peppol.eu/poacc/billing/3.0/syntax/ubl-creditnote/cac-LegalMonetaryTotal/cbc-ChargeTotalAmount/currencyID/" TargetMode="External"/><Relationship Id="rId220" Type="http://schemas.openxmlformats.org/officeDocument/2006/relationships/hyperlink" Target="https://docs.peppol.eu/poacc/billing/3.0/syntax/ubl-creditnote/cac-CreditNoteLine/cbc-CreditedQuantity/unitCode/" TargetMode="External"/><Relationship Id="rId241" Type="http://schemas.openxmlformats.org/officeDocument/2006/relationships/hyperlink" Target="https://docs.peppol.eu/poacc/billing/3.0/syntax/ubl-creditnote/cac-CreditNoteLine/cac-AllowanceCharge/cbc-BaseAmount/currencyID/" TargetMode="External"/><Relationship Id="rId15" Type="http://schemas.openxmlformats.org/officeDocument/2006/relationships/hyperlink" Target="https://docs.peppol.eu/poacc/billing/3.0/syntax/ubl-creditnote/cac-InvoicePeriod/cbc-EndDate/" TargetMode="External"/><Relationship Id="rId36" Type="http://schemas.openxmlformats.org/officeDocument/2006/relationships/hyperlink" Target="https://docs.peppol.eu/poacc/billing/3.0/syntax/ubl-creditnote/cac-AdditionalDocumentReference/cac-Attachment/cbc-EmbeddedDocumentBinaryObject/" TargetMode="External"/><Relationship Id="rId57" Type="http://schemas.openxmlformats.org/officeDocument/2006/relationships/hyperlink" Target="https://docs.peppol.eu/poacc/billing/3.0/syntax/ubl-creditnote/cac-AccountingSupplierParty/cac-Party/cac-PostalAddress/cbc-CountrySubentity/" TargetMode="External"/><Relationship Id="rId262" Type="http://schemas.openxmlformats.org/officeDocument/2006/relationships/hyperlink" Target="https://docs.peppol.eu/poacc/billing/3.0/syntax/ubl-creditnote/cac-CreditNoteLine/cac-Item/cac-ClassifiedTaxCategory/cac-TaxScheme/cbc-ID/" TargetMode="External"/><Relationship Id="rId78" Type="http://schemas.openxmlformats.org/officeDocument/2006/relationships/hyperlink" Target="https://docs.peppol.eu/poacc/billing/3.0/syntax/ubl-creditnote/cac-AccountingCustomerParty/cac-Party/cac-PartyIdentification/" TargetMode="External"/><Relationship Id="rId99" Type="http://schemas.openxmlformats.org/officeDocument/2006/relationships/hyperlink" Target="https://docs.peppol.eu/poacc/billing/3.0/syntax/ubl-creditnote/cac-AccountingCustomerParty/cac-Party/cac-PartyLegalEntity/cbc-RegistrationName/" TargetMode="External"/><Relationship Id="rId101" Type="http://schemas.openxmlformats.org/officeDocument/2006/relationships/hyperlink" Target="https://docs.peppol.eu/poacc/billing/3.0/syntax/ubl-creditnote/cac-AccountingCustomerParty/cac-Party/cac-PartyLegalEntity/cbc-CompanyID/schemeID/" TargetMode="External"/><Relationship Id="rId122" Type="http://schemas.openxmlformats.org/officeDocument/2006/relationships/hyperlink" Target="https://docs.peppol.eu/poacc/billing/3.0/syntax/ubl-creditnote/cac-TaxRepresentativeParty/cac-PostalAddress/cbc-PostalZone/" TargetMode="External"/><Relationship Id="rId143" Type="http://schemas.openxmlformats.org/officeDocument/2006/relationships/hyperlink" Target="https://docs.peppol.eu/poacc/billing/3.0/syntax/ubl-creditnote/cac-Delivery/cac-DeliveryLocation/cac-Address/cac-AddressLine/" TargetMode="External"/><Relationship Id="rId164" Type="http://schemas.openxmlformats.org/officeDocument/2006/relationships/hyperlink" Target="https://docs.peppol.eu/poacc/billing/3.0/syntax/ubl-creditnote/cac-PaymentMeans/cac-PaymentMandate/" TargetMode="External"/><Relationship Id="rId185" Type="http://schemas.openxmlformats.org/officeDocument/2006/relationships/hyperlink" Target="https://docs.peppol.eu/poacc/billing/3.0/syntax/ubl-creditnote/cac-TaxTotal/cbc-TaxAmount/" TargetMode="External"/><Relationship Id="rId9" Type="http://schemas.openxmlformats.org/officeDocument/2006/relationships/hyperlink" Target="https://docs.peppol.eu/poacc/billing/3.0/syntax/ubl-creditnote/cbc-TaxCurrencyCode/" TargetMode="External"/><Relationship Id="rId210" Type="http://schemas.openxmlformats.org/officeDocument/2006/relationships/hyperlink" Target="https://docs.peppol.eu/poacc/billing/3.0/syntax/ubl-creditnote/cac-LegalMonetaryTotal/cbc-PrepaidAmount/" TargetMode="External"/><Relationship Id="rId26" Type="http://schemas.openxmlformats.org/officeDocument/2006/relationships/hyperlink" Target="https://docs.peppol.eu/poacc/billing/3.0/syntax/ubl-creditnote/cac-ContractDocumentReference/" TargetMode="External"/><Relationship Id="rId231" Type="http://schemas.openxmlformats.org/officeDocument/2006/relationships/hyperlink" Target="https://docs.peppol.eu/poacc/billing/3.0/syntax/ubl-creditnote/cac-CreditNoteLine/cac-DocumentReference/cbc-ID/schemeID/" TargetMode="External"/><Relationship Id="rId252" Type="http://schemas.openxmlformats.org/officeDocument/2006/relationships/hyperlink" Target="https://docs.peppol.eu/poacc/billing/3.0/syntax/ubl-creditnote/cac-CreditNoteLine/cac-Item/cac-OriginCountry/" TargetMode="External"/><Relationship Id="rId273" Type="http://schemas.openxmlformats.org/officeDocument/2006/relationships/hyperlink" Target="https://docs.peppol.eu/poacc/billing/3.0/syntax/ubl-creditnote/cac-CreditNoteLine/cac-Price/cac-AllowanceCharge/cbc-Amount/" TargetMode="External"/><Relationship Id="rId47" Type="http://schemas.openxmlformats.org/officeDocument/2006/relationships/hyperlink" Target="https://docs.peppol.eu/poacc/billing/3.0/syntax/ubl-creditnote/cac-AccountingSupplierParty/cac-Party/cac-PartyIdentification/" TargetMode="External"/><Relationship Id="rId68" Type="http://schemas.openxmlformats.org/officeDocument/2006/relationships/hyperlink" Target="https://docs.peppol.eu/poacc/billing/3.0/syntax/ubl-creditnote/cac-AccountingSupplierParty/cac-Party/cac-PartyLegalEntity/cbc-CompanyID/" TargetMode="External"/><Relationship Id="rId89" Type="http://schemas.openxmlformats.org/officeDocument/2006/relationships/hyperlink" Target="https://docs.peppol.eu/poacc/billing/3.0/syntax/ubl-creditnote/cac-AccountingCustomerParty/cac-Party/cac-PostalAddress/cbc-CountrySubentity/" TargetMode="External"/><Relationship Id="rId112" Type="http://schemas.openxmlformats.org/officeDocument/2006/relationships/hyperlink" Target="https://docs.peppol.eu/poacc/billing/3.0/syntax/ubl-creditnote/cac-PayeeParty/cac-PartyLegalEntity/cbc-CompanyID/schemeID/" TargetMode="External"/><Relationship Id="rId133" Type="http://schemas.openxmlformats.org/officeDocument/2006/relationships/hyperlink" Target="https://docs.peppol.eu/poacc/billing/3.0/syntax/ubl-creditnote/cac-Delivery/cbc-ActualDeliveryDate/" TargetMode="External"/><Relationship Id="rId154" Type="http://schemas.openxmlformats.org/officeDocument/2006/relationships/hyperlink" Target="https://docs.peppol.eu/poacc/billing/3.0/syntax/ubl-creditnote/cac-PaymentMeans/cbc-PaymentID/" TargetMode="External"/><Relationship Id="rId175" Type="http://schemas.openxmlformats.org/officeDocument/2006/relationships/hyperlink" Target="https://docs.peppol.eu/poacc/billing/3.0/syntax/ubl-creditnote/cac-AllowanceCharge/cbc-Amount/" TargetMode="External"/><Relationship Id="rId196" Type="http://schemas.openxmlformats.org/officeDocument/2006/relationships/hyperlink" Target="https://docs.peppol.eu/poacc/billing/3.0/syntax/ubl-creditnote/cac-TaxTotal/cac-TaxSubtotal/cac-TaxCategory/cbc-TaxExemptionReason/" TargetMode="External"/><Relationship Id="rId200" Type="http://schemas.openxmlformats.org/officeDocument/2006/relationships/hyperlink" Target="https://docs.peppol.eu/poacc/billing/3.0/syntax/ubl-creditnote/cac-LegalMonetaryTotal/cbc-LineExtensionAmount/" TargetMode="External"/><Relationship Id="rId16" Type="http://schemas.openxmlformats.org/officeDocument/2006/relationships/hyperlink" Target="https://docs.peppol.eu/poacc/billing/3.0/syntax/ubl-creditnote/cac-InvoicePeriod/cbc-DescriptionCode/" TargetMode="External"/><Relationship Id="rId221" Type="http://schemas.openxmlformats.org/officeDocument/2006/relationships/hyperlink" Target="https://docs.peppol.eu/poacc/billing/3.0/syntax/ubl-creditnote/cac-CreditNoteLine/cbc-LineExtensionAmount/" TargetMode="External"/><Relationship Id="rId242" Type="http://schemas.openxmlformats.org/officeDocument/2006/relationships/hyperlink" Target="https://docs.peppol.eu/poacc/billing/3.0/syntax/ubl-creditnote/cac-CreditNoteLine/cac-Item/" TargetMode="External"/><Relationship Id="rId263" Type="http://schemas.openxmlformats.org/officeDocument/2006/relationships/hyperlink" Target="https://docs.peppol.eu/poacc/billing/3.0/syntax/ubl-creditnote/cac-CreditNoteLine/cac-Item/cac-AdditionalItemProperty/" TargetMode="External"/><Relationship Id="rId37" Type="http://schemas.openxmlformats.org/officeDocument/2006/relationships/hyperlink" Target="https://docs.peppol.eu/poacc/billing/3.0/syntax/ubl-creditnote/cac-AdditionalDocumentReference/cac-Attachment/cbc-EmbeddedDocumentBinaryObject/mimeCode/" TargetMode="External"/><Relationship Id="rId58" Type="http://schemas.openxmlformats.org/officeDocument/2006/relationships/hyperlink" Target="https://docs.peppol.eu/poacc/billing/3.0/syntax/ubl-creditnote/cac-AccountingSupplierParty/cac-Party/cac-PostalAddress/cac-AddressLine/" TargetMode="External"/><Relationship Id="rId79" Type="http://schemas.openxmlformats.org/officeDocument/2006/relationships/hyperlink" Target="https://docs.peppol.eu/poacc/billing/3.0/syntax/ubl-creditnote/cac-AccountingCustomerParty/cac-Party/cac-PartyIdentification/cbc-ID/schemeID/" TargetMode="External"/><Relationship Id="rId102" Type="http://schemas.openxmlformats.org/officeDocument/2006/relationships/hyperlink" Target="https://docs.peppol.eu/poacc/billing/3.0/syntax/ubl-creditnote/cac-AccountingCustomerParty/cac-Party/cac-Contact/" TargetMode="External"/><Relationship Id="rId123" Type="http://schemas.openxmlformats.org/officeDocument/2006/relationships/hyperlink" Target="https://docs.peppol.eu/poacc/billing/3.0/syntax/ubl-creditnote/cac-TaxRepresentativeParty/cac-PostalAddress/cbc-CountrySubentity/" TargetMode="External"/><Relationship Id="rId144" Type="http://schemas.openxmlformats.org/officeDocument/2006/relationships/hyperlink" Target="https://docs.peppol.eu/poacc/billing/3.0/syntax/ubl-creditnote/cac-Delivery/cac-DeliveryLocation/cac-Address/cac-AddressLine/cbc-Line/" TargetMode="External"/><Relationship Id="rId90" Type="http://schemas.openxmlformats.org/officeDocument/2006/relationships/hyperlink" Target="https://docs.peppol.eu/poacc/billing/3.0/syntax/ubl-creditnote/cac-AccountingCustomerParty/cac-Party/cac-PostalAddress/cac-AddressLine/" TargetMode="External"/><Relationship Id="rId165" Type="http://schemas.openxmlformats.org/officeDocument/2006/relationships/hyperlink" Target="https://docs.peppol.eu/poacc/billing/3.0/syntax/ubl-creditnote/cac-PaymentMeans/cac-PaymentMandate/cbc-ID/" TargetMode="External"/><Relationship Id="rId186" Type="http://schemas.openxmlformats.org/officeDocument/2006/relationships/hyperlink" Target="https://docs.peppol.eu/poacc/billing/3.0/syntax/ubl-creditnote/cac-TaxTotal/cbc-TaxAmount/currencyID/" TargetMode="External"/><Relationship Id="rId211" Type="http://schemas.openxmlformats.org/officeDocument/2006/relationships/hyperlink" Target="https://docs.peppol.eu/poacc/billing/3.0/syntax/ubl-creditnote/cac-LegalMonetaryTotal/cbc-PrepaidAmount/currencyID/" TargetMode="External"/><Relationship Id="rId232" Type="http://schemas.openxmlformats.org/officeDocument/2006/relationships/hyperlink" Target="https://docs.peppol.eu/poacc/billing/3.0/syntax/ubl-creditnote/cac-CreditNoteLine/cac-DocumentReference/cbc-DocumentTypeCode/" TargetMode="External"/><Relationship Id="rId253" Type="http://schemas.openxmlformats.org/officeDocument/2006/relationships/hyperlink" Target="https://docs.peppol.eu/poacc/billing/3.0/syntax/ubl-creditnote/cac-CreditNoteLine/cac-Item/cac-OriginCountry/cbc-IdentificationCode/" TargetMode="External"/><Relationship Id="rId274" Type="http://schemas.openxmlformats.org/officeDocument/2006/relationships/hyperlink" Target="https://docs.peppol.eu/poacc/billing/3.0/syntax/ubl-creditnote/cac-CreditNoteLine/cac-Price/cac-AllowanceCharge/cbc-Amount/currencyID/" TargetMode="External"/><Relationship Id="rId27" Type="http://schemas.openxmlformats.org/officeDocument/2006/relationships/hyperlink" Target="https://docs.peppol.eu/poacc/billing/3.0/syntax/ubl-creditnote/cac-ContractDocumentReference/cbc-ID/" TargetMode="External"/><Relationship Id="rId48" Type="http://schemas.openxmlformats.org/officeDocument/2006/relationships/hyperlink" Target="https://docs.peppol.eu/poacc/billing/3.0/syntax/ubl-creditnote/cac-AccountingSupplierParty/cac-Party/cac-PartyIdentification/cbc-ID/" TargetMode="External"/><Relationship Id="rId69" Type="http://schemas.openxmlformats.org/officeDocument/2006/relationships/hyperlink" Target="https://docs.peppol.eu/poacc/billing/3.0/syntax/ubl-creditnote/cac-AccountingSupplierParty/cac-Party/cac-PartyLegalEntity/cbc-CompanyID/schemeID/" TargetMode="External"/><Relationship Id="rId113" Type="http://schemas.openxmlformats.org/officeDocument/2006/relationships/hyperlink" Target="https://docs.peppol.eu/poacc/billing/3.0/syntax/ubl-creditnote/cac-PayeeParty/cac-PartyLegalEntity/" TargetMode="External"/><Relationship Id="rId134" Type="http://schemas.openxmlformats.org/officeDocument/2006/relationships/hyperlink" Target="https://docs.peppol.eu/poacc/billing/3.0/syntax/ubl-creditnote/cac-Delivery/cac-DeliveryLocation/" TargetMode="External"/><Relationship Id="rId80" Type="http://schemas.openxmlformats.org/officeDocument/2006/relationships/hyperlink" Target="https://docs.peppol.eu/poacc/billing/3.0/syntax/ubl-creditnote/cac-AccountingCustomerParty/cac-Party/cac-PartyName/" TargetMode="External"/><Relationship Id="rId155" Type="http://schemas.openxmlformats.org/officeDocument/2006/relationships/hyperlink" Target="https://docs.peppol.eu/poacc/billing/3.0/syntax/ubl-creditnote/cac-PaymentMeans/cac-CardAccount/" TargetMode="External"/><Relationship Id="rId176" Type="http://schemas.openxmlformats.org/officeDocument/2006/relationships/hyperlink" Target="https://docs.peppol.eu/poacc/billing/3.0/syntax/ubl-creditnote/cac-AllowanceCharge/cbc-Amount/currencyID/" TargetMode="External"/><Relationship Id="rId197" Type="http://schemas.openxmlformats.org/officeDocument/2006/relationships/hyperlink" Target="https://docs.peppol.eu/poacc/billing/3.0/syntax/ubl-creditnote/cac-TaxTotal/cac-TaxSubtotal/cac-TaxCategory/cac-TaxScheme/" TargetMode="External"/><Relationship Id="rId201" Type="http://schemas.openxmlformats.org/officeDocument/2006/relationships/hyperlink" Target="https://docs.peppol.eu/poacc/billing/3.0/syntax/ubl-creditnote/cac-LegalMonetaryTotal/cbc-LineExtensionAmount/currencyID/" TargetMode="External"/><Relationship Id="rId222" Type="http://schemas.openxmlformats.org/officeDocument/2006/relationships/hyperlink" Target="https://docs.peppol.eu/poacc/billing/3.0/syntax/ubl-creditnote/cac-CreditNoteLine/cbc-LineExtensionAmount/currencyID/" TargetMode="External"/><Relationship Id="rId243" Type="http://schemas.openxmlformats.org/officeDocument/2006/relationships/hyperlink" Target="https://docs.peppol.eu/poacc/billing/3.0/syntax/ubl-creditnote/cac-CreditNoteLine/cac-Item/cbc-Description/" TargetMode="External"/><Relationship Id="rId264" Type="http://schemas.openxmlformats.org/officeDocument/2006/relationships/hyperlink" Target="https://docs.peppol.eu/poacc/billing/3.0/syntax/ubl-creditnote/cac-CreditNoteLine/cac-Item/cac-AdditionalItemProperty/cbc-Name/" TargetMode="External"/><Relationship Id="rId17" Type="http://schemas.openxmlformats.org/officeDocument/2006/relationships/hyperlink" Target="https://docs.peppol.eu/poacc/billing/3.0/syntax/ubl-creditnote/cac-OrderReference/" TargetMode="External"/><Relationship Id="rId38" Type="http://schemas.openxmlformats.org/officeDocument/2006/relationships/hyperlink" Target="https://docs.peppol.eu/poacc/billing/3.0/syntax/ubl-creditnote/cac-AdditionalDocumentReference/cac-Attachment/cbc-EmbeddedDocumentBinaryObject/filename/" TargetMode="External"/><Relationship Id="rId59" Type="http://schemas.openxmlformats.org/officeDocument/2006/relationships/hyperlink" Target="https://docs.peppol.eu/poacc/billing/3.0/syntax/ubl-creditnote/cac-AccountingSupplierParty/cac-Party/cac-PostalAddress/cac-AddressLine/cbc-Line/" TargetMode="External"/><Relationship Id="rId103" Type="http://schemas.openxmlformats.org/officeDocument/2006/relationships/hyperlink" Target="https://docs.peppol.eu/poacc/billing/3.0/syntax/ubl-creditnote/cac-AccountingCustomerParty/cac-Party/cac-Contact/cbc-Name/" TargetMode="External"/><Relationship Id="rId124" Type="http://schemas.openxmlformats.org/officeDocument/2006/relationships/hyperlink" Target="https://docs.peppol.eu/poacc/billing/3.0/syntax/ubl-creditnote/cac-TaxRepresentativeParty/cac-PostalAddress/cac-AddressLine/" TargetMode="External"/><Relationship Id="rId70" Type="http://schemas.openxmlformats.org/officeDocument/2006/relationships/hyperlink" Target="https://docs.peppol.eu/poacc/billing/3.0/syntax/ubl-creditnote/cac-AccountingSupplierParty/cac-Party/cac-PartyLegalEntity/cbc-CompanyLegalForm/" TargetMode="External"/><Relationship Id="rId91" Type="http://schemas.openxmlformats.org/officeDocument/2006/relationships/hyperlink" Target="https://docs.peppol.eu/poacc/billing/3.0/syntax/ubl-creditnote/cac-AccountingCustomerParty/cac-Party/cac-PostalAddress/cac-Country/" TargetMode="External"/><Relationship Id="rId145" Type="http://schemas.openxmlformats.org/officeDocument/2006/relationships/hyperlink" Target="https://docs.peppol.eu/poacc/billing/3.0/syntax/ubl-creditnote/cac-Delivery/cac-DeliveryLocation/cac-Address/cac-Country/" TargetMode="External"/><Relationship Id="rId166" Type="http://schemas.openxmlformats.org/officeDocument/2006/relationships/hyperlink" Target="https://docs.peppol.eu/poacc/billing/3.0/syntax/ubl-creditnote/cac-PaymentMeans/cac-PaymentMandate/cac-PayerFinancialAccount/" TargetMode="External"/><Relationship Id="rId187" Type="http://schemas.openxmlformats.org/officeDocument/2006/relationships/hyperlink" Target="https://docs.peppol.eu/poacc/billing/3.0/syntax/ubl-creditnote/cac-TaxTotal/cac-TaxSubtotal/" TargetMode="External"/><Relationship Id="rId1" Type="http://schemas.openxmlformats.org/officeDocument/2006/relationships/hyperlink" Target="https://docs.peppol.eu/poacc/billing/3.0/syntax/ubl-creditnote/" TargetMode="External"/><Relationship Id="rId212" Type="http://schemas.openxmlformats.org/officeDocument/2006/relationships/hyperlink" Target="https://docs.peppol.eu/poacc/billing/3.0/syntax/ubl-creditnote/cac-LegalMonetaryTotal/cbc-PayableRoundingAmount/" TargetMode="External"/><Relationship Id="rId233" Type="http://schemas.openxmlformats.org/officeDocument/2006/relationships/hyperlink" Target="https://docs.peppol.eu/poacc/billing/3.0/syntax/ubl-creditnote/cac-CreditNoteLine/cac-AllowanceCharge/" TargetMode="External"/><Relationship Id="rId254" Type="http://schemas.openxmlformats.org/officeDocument/2006/relationships/hyperlink" Target="https://docs.peppol.eu/poacc/billing/3.0/syntax/ubl-creditnote/cac-CreditNoteLine/cac-Item/cac-CommodityClassification/" TargetMode="External"/><Relationship Id="rId28" Type="http://schemas.openxmlformats.org/officeDocument/2006/relationships/hyperlink" Target="https://docs.peppol.eu/poacc/billing/3.0/syntax/ubl-creditnote/cac-AdditionalDocumentReference/" TargetMode="External"/><Relationship Id="rId49" Type="http://schemas.openxmlformats.org/officeDocument/2006/relationships/hyperlink" Target="https://docs.peppol.eu/poacc/billing/3.0/syntax/ubl-creditnote/cac-AccountingSupplierParty/cac-Party/cac-PartyIdentification/cbc-ID/schemeID/" TargetMode="External"/><Relationship Id="rId114" Type="http://schemas.openxmlformats.org/officeDocument/2006/relationships/hyperlink" Target="https://docs.peppol.eu/poacc/billing/3.0/syntax/ubl-creditnote/cac-PayeeParty/cac-PartyLegalEntity/cbc-CompanyID/" TargetMode="External"/><Relationship Id="rId275" Type="http://schemas.openxmlformats.org/officeDocument/2006/relationships/hyperlink" Target="https://docs.peppol.eu/poacc/billing/3.0/syntax/ubl-creditnote/cac-CreditNoteLine/cac-Price/cac-AllowanceCharge/cbc-BaseAmount/" TargetMode="External"/><Relationship Id="rId60" Type="http://schemas.openxmlformats.org/officeDocument/2006/relationships/hyperlink" Target="https://docs.peppol.eu/poacc/billing/3.0/syntax/ubl-creditnote/cac-AccountingSupplierParty/cac-Party/cac-PostalAddress/cac-Country/" TargetMode="External"/><Relationship Id="rId81" Type="http://schemas.openxmlformats.org/officeDocument/2006/relationships/hyperlink" Target="https://docs.peppol.eu/poacc/billing/3.0/syntax/ubl-creditnote/cac-AccountingCustomerParty/cac-Party/cac-PartyName/cbc-Name/" TargetMode="External"/><Relationship Id="rId135" Type="http://schemas.openxmlformats.org/officeDocument/2006/relationships/hyperlink" Target="https://docs.peppol.eu/poacc/billing/3.0/syntax/ubl-creditnote/cac-Delivery/cac-DeliveryLocation/cbc-ID/" TargetMode="External"/><Relationship Id="rId156" Type="http://schemas.openxmlformats.org/officeDocument/2006/relationships/hyperlink" Target="https://docs.peppol.eu/poacc/billing/3.0/syntax/ubl-creditnote/cac-PaymentMeans/cac-CardAccount/cbc-PrimaryAccountNumberID/" TargetMode="External"/><Relationship Id="rId177" Type="http://schemas.openxmlformats.org/officeDocument/2006/relationships/hyperlink" Target="https://docs.peppol.eu/poacc/billing/3.0/syntax/ubl-creditnote/cac-AllowanceCharge/cbc-BaseAmount/" TargetMode="External"/><Relationship Id="rId198" Type="http://schemas.openxmlformats.org/officeDocument/2006/relationships/hyperlink" Target="https://docs.peppol.eu/poacc/billing/3.0/syntax/ubl-creditnote/cac-TaxTotal/cac-TaxSubtotal/cac-TaxCategory/cac-TaxScheme/cbc-ID/" TargetMode="External"/><Relationship Id="rId202" Type="http://schemas.openxmlformats.org/officeDocument/2006/relationships/hyperlink" Target="https://docs.peppol.eu/poacc/billing/3.0/syntax/ubl-creditnote/cac-LegalMonetaryTotal/cbc-TaxExclusiveAmount/" TargetMode="External"/><Relationship Id="rId223" Type="http://schemas.openxmlformats.org/officeDocument/2006/relationships/hyperlink" Target="https://docs.peppol.eu/poacc/billing/3.0/syntax/ubl-creditnote/cac-CreditNoteLine/cbc-AccountingCost/" TargetMode="External"/><Relationship Id="rId244" Type="http://schemas.openxmlformats.org/officeDocument/2006/relationships/hyperlink" Target="https://docs.peppol.eu/poacc/billing/3.0/syntax/ubl-creditnote/cac-CreditNoteLine/cac-Item/cbc-Name/" TargetMode="External"/><Relationship Id="rId18" Type="http://schemas.openxmlformats.org/officeDocument/2006/relationships/hyperlink" Target="https://docs.peppol.eu/poacc/billing/3.0/syntax/ubl-creditnote/cac-OrderReference/cbc-ID/" TargetMode="External"/><Relationship Id="rId39" Type="http://schemas.openxmlformats.org/officeDocument/2006/relationships/hyperlink" Target="https://docs.peppol.eu/poacc/billing/3.0/syntax/ubl-creditnote/cac-AdditionalDocumentReference/cac-Attachment/cac-ExternalReference/" TargetMode="External"/><Relationship Id="rId265" Type="http://schemas.openxmlformats.org/officeDocument/2006/relationships/hyperlink" Target="https://docs.peppol.eu/poacc/billing/3.0/syntax/ubl-creditnote/cac-CreditNoteLine/cac-Item/cac-AdditionalItemProperty/cbc-Value/" TargetMode="External"/><Relationship Id="rId50" Type="http://schemas.openxmlformats.org/officeDocument/2006/relationships/hyperlink" Target="https://docs.peppol.eu/poacc/billing/3.0/syntax/ubl-creditnote/cac-AccountingSupplierParty/cac-Party/cac-PartyName/" TargetMode="External"/><Relationship Id="rId104" Type="http://schemas.openxmlformats.org/officeDocument/2006/relationships/hyperlink" Target="https://docs.peppol.eu/poacc/billing/3.0/syntax/ubl-creditnote/cac-AccountingCustomerParty/cac-Party/cac-Contact/cbc-Telephone/" TargetMode="External"/><Relationship Id="rId125" Type="http://schemas.openxmlformats.org/officeDocument/2006/relationships/hyperlink" Target="https://docs.peppol.eu/poacc/billing/3.0/syntax/ubl-creditnote/cac-TaxRepresentativeParty/cac-PostalAddress/cac-AddressLine/cbc-Line/" TargetMode="External"/><Relationship Id="rId146" Type="http://schemas.openxmlformats.org/officeDocument/2006/relationships/hyperlink" Target="https://docs.peppol.eu/poacc/billing/3.0/syntax/ubl-creditnote/cac-Delivery/cac-DeliveryLocation/cac-Address/cac-Country/cbc-IdentificationCode/" TargetMode="External"/><Relationship Id="rId167" Type="http://schemas.openxmlformats.org/officeDocument/2006/relationships/hyperlink" Target="https://docs.peppol.eu/poacc/billing/3.0/syntax/ubl-creditnote/cac-PaymentMeans/cac-PaymentMandate/cac-PayerFinancialAccount/cbc-ID/" TargetMode="External"/><Relationship Id="rId188" Type="http://schemas.openxmlformats.org/officeDocument/2006/relationships/hyperlink" Target="https://docs.peppol.eu/poacc/billing/3.0/syntax/ubl-creditnote/cac-TaxTotal/cac-TaxSubtotal/cbc-TaxableAmount/" TargetMode="External"/><Relationship Id="rId71" Type="http://schemas.openxmlformats.org/officeDocument/2006/relationships/hyperlink" Target="https://docs.peppol.eu/poacc/billing/3.0/syntax/ubl-creditnote/cac-AccountingSupplierParty/cac-Party/cac-Contact/" TargetMode="External"/><Relationship Id="rId92" Type="http://schemas.openxmlformats.org/officeDocument/2006/relationships/hyperlink" Target="https://docs.peppol.eu/poacc/billing/3.0/syntax/ubl-creditnote/cac-AccountingCustomerParty/cac-Party/cac-PostalAddress/cac-Country/cbc-IdentificationCode/" TargetMode="External"/><Relationship Id="rId213" Type="http://schemas.openxmlformats.org/officeDocument/2006/relationships/hyperlink" Target="https://docs.peppol.eu/poacc/billing/3.0/syntax/ubl-creditnote/cac-LegalMonetaryTotal/cbc-PayableRoundingAmount/currencyID/" TargetMode="External"/><Relationship Id="rId234" Type="http://schemas.openxmlformats.org/officeDocument/2006/relationships/hyperlink" Target="https://docs.peppol.eu/poacc/billing/3.0/syntax/ubl-creditnote/cac-CreditNoteLine/cac-AllowanceCharge/cbc-ChargeIndicator/" TargetMode="External"/><Relationship Id="rId2" Type="http://schemas.openxmlformats.org/officeDocument/2006/relationships/hyperlink" Target="https://docs.peppol.eu/poacc/billing/3.0/syntax/ubl-creditnote/cbc-CustomizationID/" TargetMode="External"/><Relationship Id="rId29" Type="http://schemas.openxmlformats.org/officeDocument/2006/relationships/hyperlink" Target="https://docs.peppol.eu/poacc/billing/3.0/syntax/ubl-creditnote/cac-AdditionalDocumentReference/cbc-ID/schemeID/" TargetMode="External"/><Relationship Id="rId255" Type="http://schemas.openxmlformats.org/officeDocument/2006/relationships/hyperlink" Target="https://docs.peppol.eu/poacc/billing/3.0/syntax/ubl-creditnote/cac-CreditNoteLine/cac-Item/cac-CommodityClassification/cbc-ItemClassificationCode/" TargetMode="External"/><Relationship Id="rId276" Type="http://schemas.openxmlformats.org/officeDocument/2006/relationships/hyperlink" Target="https://docs.peppol.eu/poacc/billing/3.0/syntax/ubl-creditnote/cac-CreditNoteLine/cac-Price/cac-AllowanceCharge/cbc-BaseAmount/currencyID/" TargetMode="External"/><Relationship Id="rId40" Type="http://schemas.openxmlformats.org/officeDocument/2006/relationships/hyperlink" Target="https://docs.peppol.eu/poacc/billing/3.0/syntax/ubl-creditnote/cac-AdditionalDocumentReference/cac-Attachment/cac-ExternalReference/cbc-URI/" TargetMode="External"/><Relationship Id="rId115" Type="http://schemas.openxmlformats.org/officeDocument/2006/relationships/hyperlink" Target="https://docs.peppol.eu/poacc/billing/3.0/syntax/ubl-creditnote/cac-TaxRepresentativeParty/" TargetMode="External"/><Relationship Id="rId136" Type="http://schemas.openxmlformats.org/officeDocument/2006/relationships/hyperlink" Target="https://docs.peppol.eu/poacc/billing/3.0/syntax/ubl-creditnote/cac-Delivery/cac-DeliveryLocation/cbc-ID/schemeID/" TargetMode="External"/><Relationship Id="rId157" Type="http://schemas.openxmlformats.org/officeDocument/2006/relationships/hyperlink" Target="https://docs.peppol.eu/poacc/billing/3.0/syntax/ubl-creditnote/cac-PaymentMeans/cac-CardAccount/cbc-NetworkID/" TargetMode="External"/><Relationship Id="rId178" Type="http://schemas.openxmlformats.org/officeDocument/2006/relationships/hyperlink" Target="https://docs.peppol.eu/poacc/billing/3.0/syntax/ubl-creditnote/cac-AllowanceCharge/cbc-BaseAmount/currencyID/" TargetMode="External"/><Relationship Id="rId61" Type="http://schemas.openxmlformats.org/officeDocument/2006/relationships/hyperlink" Target="https://docs.peppol.eu/poacc/billing/3.0/syntax/ubl-creditnote/cac-AccountingSupplierParty/cac-Party/cac-PostalAddress/cac-Country/cbc-IdentificationCode/" TargetMode="External"/><Relationship Id="rId82" Type="http://schemas.openxmlformats.org/officeDocument/2006/relationships/hyperlink" Target="https://docs.peppol.eu/poacc/billing/3.0/syntax/ubl-creditnote/cac-AccountingCustomerParty/cac-Party/cac-PostalAddress/" TargetMode="External"/><Relationship Id="rId199" Type="http://schemas.openxmlformats.org/officeDocument/2006/relationships/hyperlink" Target="https://docs.peppol.eu/poacc/billing/3.0/syntax/ubl-creditnote/cac-LegalMonetaryTotal/" TargetMode="External"/><Relationship Id="rId203" Type="http://schemas.openxmlformats.org/officeDocument/2006/relationships/hyperlink" Target="https://docs.peppol.eu/poacc/billing/3.0/syntax/ubl-creditnote/cac-LegalMonetaryTotal/cbc-TaxExclusiveAmount/currencyID/" TargetMode="External"/><Relationship Id="rId19" Type="http://schemas.openxmlformats.org/officeDocument/2006/relationships/hyperlink" Target="https://docs.peppol.eu/poacc/billing/3.0/syntax/ubl-creditnote/cac-OrderReference/cbc-SalesOrderID/" TargetMode="External"/><Relationship Id="rId224" Type="http://schemas.openxmlformats.org/officeDocument/2006/relationships/hyperlink" Target="https://docs.peppol.eu/poacc/billing/3.0/syntax/ubl-creditnote/cac-CreditNoteLine/cac-InvoicePeriod/" TargetMode="External"/><Relationship Id="rId245" Type="http://schemas.openxmlformats.org/officeDocument/2006/relationships/hyperlink" Target="https://docs.peppol.eu/poacc/billing/3.0/syntax/ubl-creditnote/cac-CreditNoteLine/cac-Item/cac-BuyersItemIdentification/" TargetMode="External"/><Relationship Id="rId266" Type="http://schemas.openxmlformats.org/officeDocument/2006/relationships/hyperlink" Target="https://docs.peppol.eu/poacc/billing/3.0/syntax/ubl-creditnote/cac-CreditNoteLine/cac-Price/" TargetMode="External"/><Relationship Id="rId30" Type="http://schemas.openxmlformats.org/officeDocument/2006/relationships/hyperlink" Target="https://docs.peppol.eu/poacc/billing/3.0/syntax/ubl-creditnote/cac-AdditionalDocumentReference/cbc-DocumentTypeCode/" TargetMode="External"/><Relationship Id="rId105" Type="http://schemas.openxmlformats.org/officeDocument/2006/relationships/hyperlink" Target="https://docs.peppol.eu/poacc/billing/3.0/syntax/ubl-creditnote/cac-AccountingCustomerParty/cac-Party/cac-Contact/cbc-ElectronicMail/" TargetMode="External"/><Relationship Id="rId126" Type="http://schemas.openxmlformats.org/officeDocument/2006/relationships/hyperlink" Target="https://docs.peppol.eu/poacc/billing/3.0/syntax/ubl-creditnote/cac-TaxRepresentativeParty/cac-PostalAddress/cac-Country/" TargetMode="External"/><Relationship Id="rId147" Type="http://schemas.openxmlformats.org/officeDocument/2006/relationships/hyperlink" Target="https://docs.peppol.eu/poacc/billing/3.0/syntax/ubl-creditnote/cac-Delivery/cac-DeliveryParty/" TargetMode="External"/><Relationship Id="rId168" Type="http://schemas.openxmlformats.org/officeDocument/2006/relationships/hyperlink" Target="https://docs.peppol.eu/poacc/billing/3.0/syntax/ubl-creditnote/cac-PaymentTerms/" TargetMode="External"/><Relationship Id="rId51" Type="http://schemas.openxmlformats.org/officeDocument/2006/relationships/hyperlink" Target="https://docs.peppol.eu/poacc/billing/3.0/syntax/ubl-creditnote/cac-AccountingSupplierParty/cac-Party/cac-PartyName/cbc-Name/" TargetMode="External"/><Relationship Id="rId72" Type="http://schemas.openxmlformats.org/officeDocument/2006/relationships/hyperlink" Target="https://docs.peppol.eu/poacc/billing/3.0/syntax/ubl-creditnote/cac-AccountingSupplierParty/cac-Party/cac-Contact/cbc-Name/" TargetMode="External"/><Relationship Id="rId93" Type="http://schemas.openxmlformats.org/officeDocument/2006/relationships/hyperlink" Target="https://docs.peppol.eu/poacc/billing/3.0/syntax/ubl-creditnote/cac-AccountingCustomerParty/cac-Party/cac-PartyTaxScheme/" TargetMode="External"/><Relationship Id="rId189" Type="http://schemas.openxmlformats.org/officeDocument/2006/relationships/hyperlink" Target="https://docs.peppol.eu/poacc/billing/3.0/syntax/ubl-creditnote/cac-TaxTotal/cac-TaxSubtotal/cbc-TaxableAmount/currencyID/" TargetMode="External"/><Relationship Id="rId3" Type="http://schemas.openxmlformats.org/officeDocument/2006/relationships/hyperlink" Target="https://docs.peppol.eu/poacc/billing/3.0/syntax/ubl-creditnote/cbc-ProfileID/" TargetMode="External"/><Relationship Id="rId214" Type="http://schemas.openxmlformats.org/officeDocument/2006/relationships/hyperlink" Target="https://docs.peppol.eu/poacc/billing/3.0/syntax/ubl-creditnote/cac-LegalMonetaryTotal/cbc-PayableAmount/" TargetMode="External"/><Relationship Id="rId235" Type="http://schemas.openxmlformats.org/officeDocument/2006/relationships/hyperlink" Target="https://docs.peppol.eu/poacc/billing/3.0/syntax/ubl-creditnote/cac-CreditNoteLine/cac-AllowanceCharge/cbc-AllowanceChargeReasonCode/" TargetMode="External"/><Relationship Id="rId256" Type="http://schemas.openxmlformats.org/officeDocument/2006/relationships/hyperlink" Target="https://docs.peppol.eu/poacc/billing/3.0/syntax/ubl-creditnote/cac-CreditNoteLine/cac-Item/cac-CommodityClassification/cbc-ItemClassificationCode/listID/" TargetMode="External"/><Relationship Id="rId277" Type="http://schemas.openxmlformats.org/officeDocument/2006/relationships/printerSettings" Target="../printerSettings/printerSettings5.bin"/><Relationship Id="rId116" Type="http://schemas.openxmlformats.org/officeDocument/2006/relationships/hyperlink" Target="https://docs.peppol.eu/poacc/billing/3.0/syntax/ubl-creditnote/cac-TaxRepresentativeParty/cac-PartyName/" TargetMode="External"/><Relationship Id="rId137" Type="http://schemas.openxmlformats.org/officeDocument/2006/relationships/hyperlink" Target="https://docs.peppol.eu/poacc/billing/3.0/syntax/ubl-creditnote/cac-Delivery/cac-DeliveryLocation/cac-Address/" TargetMode="External"/><Relationship Id="rId158" Type="http://schemas.openxmlformats.org/officeDocument/2006/relationships/hyperlink" Target="https://docs.peppol.eu/poacc/billing/3.0/syntax/ubl-creditnote/cac-PaymentMeans/cac-CardAccount/cbc-HolderName/" TargetMode="External"/><Relationship Id="rId20" Type="http://schemas.openxmlformats.org/officeDocument/2006/relationships/hyperlink" Target="https://docs.peppol.eu/poacc/billing/3.0/syntax/ubl-creditnote/cac-BillingReference/cac-InvoiceDocumentReference/" TargetMode="External"/><Relationship Id="rId41" Type="http://schemas.openxmlformats.org/officeDocument/2006/relationships/hyperlink" Target="https://docs.peppol.eu/poacc/billing/3.0/syntax/ubl-creditnote/cac-OriginatorDocumentReference/" TargetMode="External"/><Relationship Id="rId62" Type="http://schemas.openxmlformats.org/officeDocument/2006/relationships/hyperlink" Target="https://docs.peppol.eu/poacc/billing/3.0/syntax/ubl-creditnote/cac-AccountingSupplierParty/cac-Party/cac-PartyTaxScheme/" TargetMode="External"/><Relationship Id="rId83" Type="http://schemas.openxmlformats.org/officeDocument/2006/relationships/hyperlink" Target="https://docs.peppol.eu/poacc/billing/3.0/syntax/ubl-creditnote/cac-AccountingCustomerParty/cac-Party/cac-PostalAddress/cbc-StreetName/" TargetMode="External"/><Relationship Id="rId179" Type="http://schemas.openxmlformats.org/officeDocument/2006/relationships/hyperlink" Target="https://docs.peppol.eu/poacc/billing/3.0/syntax/ubl-creditnote/cac-AllowanceCharge/cac-TaxCategory/" TargetMode="External"/><Relationship Id="rId190" Type="http://schemas.openxmlformats.org/officeDocument/2006/relationships/hyperlink" Target="https://docs.peppol.eu/poacc/billing/3.0/syntax/ubl-creditnote/cac-TaxTotal/cac-TaxSubtotal/cbc-TaxAmount/" TargetMode="External"/><Relationship Id="rId204" Type="http://schemas.openxmlformats.org/officeDocument/2006/relationships/hyperlink" Target="https://docs.peppol.eu/poacc/billing/3.0/syntax/ubl-creditnote/cac-LegalMonetaryTotal/cbc-TaxInclusiveAmount/" TargetMode="External"/><Relationship Id="rId225" Type="http://schemas.openxmlformats.org/officeDocument/2006/relationships/hyperlink" Target="https://docs.peppol.eu/poacc/billing/3.0/syntax/ubl-creditnote/cac-CreditNoteLine/cac-InvoicePeriod/cbc-StartDate/" TargetMode="External"/><Relationship Id="rId246" Type="http://schemas.openxmlformats.org/officeDocument/2006/relationships/hyperlink" Target="https://docs.peppol.eu/poacc/billing/3.0/syntax/ubl-creditnote/cac-CreditNoteLine/cac-Item/cac-BuyersItemIdentification/cbc-ID/" TargetMode="External"/><Relationship Id="rId267" Type="http://schemas.openxmlformats.org/officeDocument/2006/relationships/hyperlink" Target="https://docs.peppol.eu/poacc/billing/3.0/syntax/ubl-creditnote/cac-CreditNoteLine/cac-Price/cbc-PriceAmount/" TargetMode="External"/><Relationship Id="rId106" Type="http://schemas.openxmlformats.org/officeDocument/2006/relationships/hyperlink" Target="https://docs.peppol.eu/poacc/billing/3.0/syntax/ubl-creditnote/cac-PayeeParty/" TargetMode="External"/><Relationship Id="rId127" Type="http://schemas.openxmlformats.org/officeDocument/2006/relationships/hyperlink" Target="https://docs.peppol.eu/poacc/billing/3.0/syntax/ubl-creditnote/cac-TaxRepresentativeParty/cac-PostalAddress/cac-Country/cbc-IdentificationCode/" TargetMode="External"/><Relationship Id="rId10" Type="http://schemas.openxmlformats.org/officeDocument/2006/relationships/hyperlink" Target="https://docs.peppol.eu/poacc/billing/3.0/syntax/ubl-creditnote/cbc-AccountingCost/" TargetMode="External"/><Relationship Id="rId31" Type="http://schemas.openxmlformats.org/officeDocument/2006/relationships/hyperlink" Target="https://docs.peppol.eu/poacc/billing/3.0/syntax/ubl-creditnote/cac-BillingReference/" TargetMode="External"/><Relationship Id="rId52" Type="http://schemas.openxmlformats.org/officeDocument/2006/relationships/hyperlink" Target="https://docs.peppol.eu/poacc/billing/3.0/syntax/ubl-creditnote/cac-AccountingSupplierParty/cac-Party/cac-PostalAddress/" TargetMode="External"/><Relationship Id="rId73" Type="http://schemas.openxmlformats.org/officeDocument/2006/relationships/hyperlink" Target="https://docs.peppol.eu/poacc/billing/3.0/syntax/ubl-creditnote/cac-AccountingSupplierParty/cac-Party/cac-Contact/cbc-Telephone/" TargetMode="External"/><Relationship Id="rId94" Type="http://schemas.openxmlformats.org/officeDocument/2006/relationships/hyperlink" Target="https://docs.peppol.eu/poacc/billing/3.0/syntax/ubl-creditnote/cac-AccountingCustomerParty/cac-Party/cac-PartyTaxScheme/cbc-CompanyID/" TargetMode="External"/><Relationship Id="rId148" Type="http://schemas.openxmlformats.org/officeDocument/2006/relationships/hyperlink" Target="https://docs.peppol.eu/poacc/billing/3.0/syntax/ubl-creditnote/cac-Delivery/cac-DeliveryParty/cac-PartyName/" TargetMode="External"/><Relationship Id="rId169" Type="http://schemas.openxmlformats.org/officeDocument/2006/relationships/hyperlink" Target="https://docs.peppol.eu/poacc/billing/3.0/syntax/ubl-creditnote/cac-PaymentTerms/cbc-Note/" TargetMode="External"/><Relationship Id="rId4" Type="http://schemas.openxmlformats.org/officeDocument/2006/relationships/hyperlink" Target="https://docs.peppol.eu/poacc/billing/3.0/syntax/ubl-creditnote/cbc-ID/" TargetMode="External"/><Relationship Id="rId180" Type="http://schemas.openxmlformats.org/officeDocument/2006/relationships/hyperlink" Target="https://docs.peppol.eu/poacc/billing/3.0/syntax/ubl-creditnote/cac-AllowanceCharge/cac-TaxCategory/cbc-ID/" TargetMode="External"/><Relationship Id="rId215" Type="http://schemas.openxmlformats.org/officeDocument/2006/relationships/hyperlink" Target="https://docs.peppol.eu/poacc/billing/3.0/syntax/ubl-creditnote/cac-LegalMonetaryTotal/cbc-PayableAmount/currencyID/" TargetMode="External"/><Relationship Id="rId236" Type="http://schemas.openxmlformats.org/officeDocument/2006/relationships/hyperlink" Target="https://docs.peppol.eu/poacc/billing/3.0/syntax/ubl-creditnote/cac-CreditNoteLine/cac-AllowanceCharge/cbc-AllowanceChargeReason/" TargetMode="External"/><Relationship Id="rId257" Type="http://schemas.openxmlformats.org/officeDocument/2006/relationships/hyperlink" Target="https://docs.peppol.eu/poacc/billing/3.0/syntax/ubl-creditnote/cac-CreditNoteLine/cac-Item/cac-CommodityClassification/cbc-ItemClassificationCode/listVersionID/" TargetMode="External"/><Relationship Id="rId278" Type="http://schemas.openxmlformats.org/officeDocument/2006/relationships/table" Target="../tables/table5.xml"/><Relationship Id="rId42" Type="http://schemas.openxmlformats.org/officeDocument/2006/relationships/hyperlink" Target="https://docs.peppol.eu/poacc/billing/3.0/syntax/ubl-creditnote/cac-OriginatorDocumentReference/cbc-ID/" TargetMode="External"/><Relationship Id="rId84" Type="http://schemas.openxmlformats.org/officeDocument/2006/relationships/hyperlink" Target="https://docs.peppol.eu/poacc/billing/3.0/syntax/ubl-creditnote/cac-AccountingCustomerParty/cac-Party/cac-PostalAddress/cbc-AdditionalStreetName/" TargetMode="External"/><Relationship Id="rId138" Type="http://schemas.openxmlformats.org/officeDocument/2006/relationships/hyperlink" Target="https://docs.peppol.eu/poacc/billing/3.0/syntax/ubl-creditnote/cac-Delivery/cac-DeliveryLocation/cac-Address/cbc-StreetName/" TargetMode="External"/><Relationship Id="rId191" Type="http://schemas.openxmlformats.org/officeDocument/2006/relationships/hyperlink" Target="https://docs.peppol.eu/poacc/billing/3.0/syntax/ubl-creditnote/cac-TaxTotal/cac-TaxSubtotal/cbc-TaxAmount/currencyID/" TargetMode="External"/><Relationship Id="rId205" Type="http://schemas.openxmlformats.org/officeDocument/2006/relationships/hyperlink" Target="https://docs.peppol.eu/poacc/billing/3.0/syntax/ubl-creditnote/cac-LegalMonetaryTotal/cbc-TaxInclusiveAmount/currencyID/" TargetMode="External"/><Relationship Id="rId247" Type="http://schemas.openxmlformats.org/officeDocument/2006/relationships/hyperlink" Target="https://docs.peppol.eu/poacc/billing/3.0/syntax/ubl-creditnote/cac-CreditNoteLine/cac-Item/cac-SellersItemIdentification/" TargetMode="External"/><Relationship Id="rId107" Type="http://schemas.openxmlformats.org/officeDocument/2006/relationships/hyperlink" Target="https://docs.peppol.eu/poacc/billing/3.0/syntax/ubl-creditnote/cac-PayeeParty/cac-PartyIdentification/" TargetMode="External"/><Relationship Id="rId11" Type="http://schemas.openxmlformats.org/officeDocument/2006/relationships/hyperlink" Target="https://docs.peppol.eu/poacc/billing/3.0/syntax/ubl-creditnote/cbc-BuyerReference/" TargetMode="External"/><Relationship Id="rId53" Type="http://schemas.openxmlformats.org/officeDocument/2006/relationships/hyperlink" Target="https://docs.peppol.eu/poacc/billing/3.0/syntax/ubl-creditnote/cac-AccountingSupplierParty/cac-Party/cac-PostalAddress/cbc-StreetName/" TargetMode="External"/><Relationship Id="rId149" Type="http://schemas.openxmlformats.org/officeDocument/2006/relationships/hyperlink" Target="https://docs.peppol.eu/poacc/billing/3.0/syntax/ubl-creditnote/cac-Delivery/cac-DeliveryParty/cac-PartyName/cbc-Name/" TargetMode="External"/><Relationship Id="rId95" Type="http://schemas.openxmlformats.org/officeDocument/2006/relationships/hyperlink" Target="https://docs.peppol.eu/poacc/billing/3.0/syntax/ubl-creditnote/cac-AccountingCustomerParty/cac-Party/cac-PartyTaxScheme/cac-TaxScheme/" TargetMode="External"/><Relationship Id="rId160" Type="http://schemas.openxmlformats.org/officeDocument/2006/relationships/hyperlink" Target="https://docs.peppol.eu/poacc/billing/3.0/syntax/ubl-creditnote/cac-PaymentMeans/cac-PayeeFinancialAccount/cbc-ID/" TargetMode="External"/><Relationship Id="rId216" Type="http://schemas.openxmlformats.org/officeDocument/2006/relationships/hyperlink" Target="https://docs.peppol.eu/poacc/billing/3.0/syntax/ubl-creditnote/cac-CreditNoteLine/"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7D2CC-B64A-44B5-BB1C-CA968FB82B03}">
  <dimension ref="B2:W22"/>
  <sheetViews>
    <sheetView tabSelected="1" zoomScale="115" zoomScaleNormal="115" workbookViewId="0">
      <selection activeCell="J13" sqref="J13"/>
    </sheetView>
  </sheetViews>
  <sheetFormatPr defaultRowHeight="14.4" x14ac:dyDescent="0.3"/>
  <cols>
    <col min="2" max="2" width="6.44140625" customWidth="1"/>
    <col min="3" max="3" width="11.109375" customWidth="1"/>
    <col min="4" max="4" width="13.33203125" customWidth="1"/>
    <col min="5" max="5" width="13.88671875" customWidth="1"/>
    <col min="6" max="6" width="11.44140625" customWidth="1"/>
    <col min="8" max="8" width="9.109375" customWidth="1"/>
    <col min="22" max="22" width="11.109375" customWidth="1"/>
    <col min="23" max="23" width="6.6640625" customWidth="1"/>
  </cols>
  <sheetData>
    <row r="2" spans="2:23" x14ac:dyDescent="0.3">
      <c r="C2" s="53"/>
      <c r="D2" s="52"/>
      <c r="E2" s="52"/>
      <c r="F2" s="52"/>
      <c r="G2" s="52"/>
      <c r="H2" s="52"/>
      <c r="I2" s="52"/>
      <c r="J2" s="52"/>
      <c r="K2" s="52"/>
      <c r="L2" s="52"/>
      <c r="M2" s="52"/>
      <c r="N2" s="52"/>
      <c r="O2" s="52"/>
      <c r="P2" s="52"/>
      <c r="Q2" s="52"/>
      <c r="R2" s="52"/>
      <c r="S2" s="52"/>
      <c r="T2" s="52"/>
      <c r="U2" s="50"/>
      <c r="V2" s="50"/>
      <c r="W2" s="50"/>
    </row>
    <row r="3" spans="2:23" ht="19.8" x14ac:dyDescent="0.4">
      <c r="B3" s="50"/>
      <c r="C3" s="67" t="s">
        <v>2997</v>
      </c>
      <c r="D3" s="68"/>
      <c r="E3" s="68"/>
      <c r="F3" s="68"/>
      <c r="G3" s="68"/>
      <c r="H3" s="68"/>
      <c r="I3" s="63" t="s">
        <v>2970</v>
      </c>
      <c r="J3" s="64"/>
      <c r="K3" s="50"/>
      <c r="L3" s="50"/>
      <c r="M3" s="50"/>
      <c r="N3" s="50"/>
      <c r="O3" s="50"/>
      <c r="P3" s="50"/>
      <c r="Q3" s="50"/>
      <c r="R3" s="50"/>
      <c r="S3" s="50"/>
      <c r="T3" s="50"/>
      <c r="U3" s="50"/>
      <c r="V3" s="50"/>
    </row>
    <row r="4" spans="2:23" x14ac:dyDescent="0.3">
      <c r="B4" s="50"/>
      <c r="C4" s="50"/>
      <c r="D4" s="50"/>
      <c r="E4" s="50"/>
      <c r="F4" s="50"/>
      <c r="G4" s="50"/>
      <c r="H4" s="50"/>
      <c r="I4" s="50"/>
      <c r="J4" s="50"/>
      <c r="K4" s="50"/>
      <c r="L4" s="50"/>
      <c r="M4" s="50"/>
      <c r="N4" s="50"/>
      <c r="O4" s="50"/>
      <c r="P4" s="50"/>
      <c r="Q4" s="50"/>
      <c r="R4" s="50"/>
      <c r="S4" s="50"/>
      <c r="T4" s="50"/>
      <c r="U4" s="50"/>
      <c r="V4" s="50"/>
      <c r="W4" s="50"/>
    </row>
    <row r="5" spans="2:23" ht="18" x14ac:dyDescent="0.35">
      <c r="B5" s="50"/>
      <c r="C5" s="65" t="str">
        <f>IF('Language choice &amp; Intro'!$I$3&lt;&gt;"FR",IF('Language choice &amp; Intro'!$I$3&lt;&gt;"DE",Definition!C2,Definition!B2),Definition!A2)</f>
        <v>Norme EN 16931-1:2017+A1:2019 :</v>
      </c>
      <c r="D5" s="65"/>
      <c r="E5" s="65"/>
      <c r="F5" s="65"/>
      <c r="G5" s="50"/>
      <c r="H5" s="50"/>
      <c r="I5" s="50"/>
      <c r="J5" s="50"/>
      <c r="K5" s="50"/>
      <c r="L5" s="50"/>
      <c r="M5" s="50"/>
      <c r="N5" s="50"/>
      <c r="O5" s="50"/>
      <c r="P5" s="50"/>
      <c r="Q5" s="50"/>
      <c r="R5" s="50"/>
      <c r="S5" s="50"/>
      <c r="T5" s="50"/>
      <c r="U5" s="50"/>
      <c r="V5" s="50"/>
      <c r="W5" s="50"/>
    </row>
    <row r="6" spans="2:23" x14ac:dyDescent="0.3">
      <c r="B6" s="50"/>
      <c r="C6" s="50"/>
      <c r="D6" s="50"/>
      <c r="E6" s="50"/>
      <c r="F6" s="50"/>
      <c r="G6" s="50"/>
      <c r="H6" s="50"/>
      <c r="I6" s="50"/>
      <c r="J6" s="50"/>
      <c r="K6" s="50"/>
      <c r="L6" s="50"/>
      <c r="M6" s="50"/>
      <c r="N6" s="50"/>
      <c r="O6" s="50"/>
      <c r="P6" s="50"/>
      <c r="Q6" s="50"/>
      <c r="R6" s="50"/>
      <c r="S6" s="50"/>
      <c r="T6" s="50"/>
      <c r="U6" s="50"/>
      <c r="V6" s="50"/>
      <c r="W6" s="50"/>
    </row>
    <row r="7" spans="2:23" x14ac:dyDescent="0.3">
      <c r="B7" s="50"/>
      <c r="C7" s="50" t="str">
        <f>IF('Language choice &amp; Intro'!$I$3&lt;&gt;"FR",IF('Language choice &amp; Intro'!$I$3&lt;&gt;"DE",Definition!C3,Definition!B3),Definition!A3)</f>
        <v>Cette publication reprend des informations contenues dans la norme sur la facturation électronique EN 16931-1:2017+A1:2019 et utilise cette publication à des fins dérivées.</v>
      </c>
      <c r="D7" s="50"/>
      <c r="E7" s="50"/>
      <c r="F7" s="50"/>
      <c r="G7" s="50"/>
      <c r="H7" s="50"/>
      <c r="I7" s="50"/>
      <c r="J7" s="50"/>
      <c r="K7" s="50"/>
      <c r="L7" s="50"/>
      <c r="M7" s="50"/>
      <c r="N7" s="50"/>
      <c r="O7" s="50"/>
      <c r="P7" s="50"/>
      <c r="Q7" s="50"/>
      <c r="R7" s="50"/>
      <c r="S7" s="50"/>
      <c r="T7" s="50"/>
      <c r="U7" s="50"/>
      <c r="V7" s="50"/>
      <c r="W7" s="50"/>
    </row>
    <row r="8" spans="2:23" x14ac:dyDescent="0.3">
      <c r="B8" s="50"/>
      <c r="C8" s="50" t="str">
        <f>IF('Language choice &amp; Intro'!$I$3&lt;&gt;"FR",IF('Language choice &amp; Intro'!$I$3&lt;&gt;"DE",Definition!C4,Definition!B4),Definition!A4)</f>
        <v>Une telle utilisation et reproduction partielle du contenu de la norme est explicitement autorisée par le CEN et l'ILNAS, détenteurs des droits d'auteur pour la norme, et les dispositions particulières qui régissent cette norme.</v>
      </c>
      <c r="D8" s="50"/>
      <c r="E8" s="50"/>
      <c r="F8" s="50"/>
      <c r="G8" s="50"/>
      <c r="H8" s="50"/>
      <c r="I8" s="50"/>
      <c r="J8" s="50"/>
      <c r="K8" s="50"/>
      <c r="L8" s="50"/>
      <c r="M8" s="50"/>
      <c r="N8" s="50"/>
      <c r="O8" s="50"/>
      <c r="P8" s="50"/>
      <c r="Q8" s="50"/>
      <c r="R8" s="50"/>
      <c r="S8" s="50"/>
      <c r="T8" s="50"/>
      <c r="U8" s="50"/>
      <c r="V8" s="50"/>
      <c r="W8" s="50"/>
    </row>
    <row r="9" spans="2:23" x14ac:dyDescent="0.3">
      <c r="B9" s="50"/>
      <c r="C9" s="50" t="str">
        <f>IF('Language choice &amp; Intro'!$I$3&lt;&gt;"FR",IF('Language choice &amp; Intro'!$I$3&lt;&gt;"DE",Definition!C5,Definition!B5),Definition!A5)</f>
        <v xml:space="preserve">L'accès à l'entièreté de la norme est gracieusement offert par la Commission européenne. </v>
      </c>
      <c r="D9" s="50"/>
      <c r="E9" s="50"/>
      <c r="F9" s="50"/>
      <c r="G9" s="50"/>
      <c r="H9" s="50"/>
      <c r="I9" s="50"/>
      <c r="J9" s="50"/>
      <c r="K9" s="50"/>
      <c r="L9" s="50"/>
      <c r="M9" s="50"/>
      <c r="N9" s="50"/>
      <c r="O9" s="50"/>
      <c r="P9" s="50"/>
      <c r="Q9" s="50"/>
      <c r="R9" s="50"/>
      <c r="S9" s="50"/>
      <c r="T9" s="50"/>
      <c r="U9" s="50"/>
      <c r="V9" s="50"/>
      <c r="W9" s="50"/>
    </row>
    <row r="10" spans="2:23" x14ac:dyDescent="0.3">
      <c r="B10" s="50"/>
      <c r="C10" s="50" t="str">
        <f>IF('Language choice &amp; Intro'!$I$3&lt;&gt;"FR",IF('Language choice &amp; Intro'!$I$3&lt;&gt;"DE",Definition!C6,Definition!B6),Definition!A6)</f>
        <v>Elle peut être téléchargée dans son entièreté gratuitement, p. ex. sur le site de l'ILNAS à l'adresse suivante :</v>
      </c>
      <c r="D10" s="50"/>
      <c r="E10" s="50"/>
      <c r="F10" s="50"/>
      <c r="G10" s="50"/>
      <c r="H10" s="50"/>
      <c r="I10" s="50"/>
      <c r="J10" s="50"/>
      <c r="K10" s="50"/>
      <c r="L10" s="50"/>
      <c r="M10" s="50"/>
      <c r="N10" s="50"/>
      <c r="O10" s="50"/>
      <c r="P10" s="50"/>
      <c r="Q10" s="50"/>
      <c r="R10" s="50"/>
      <c r="S10" s="50"/>
      <c r="T10" s="50"/>
      <c r="U10" s="50"/>
      <c r="V10" s="50"/>
      <c r="W10" s="50"/>
    </row>
    <row r="11" spans="2:23" x14ac:dyDescent="0.3">
      <c r="B11" s="50"/>
      <c r="C11" s="50"/>
      <c r="D11" s="50"/>
      <c r="E11" s="50"/>
      <c r="F11" s="50"/>
      <c r="G11" s="50"/>
      <c r="H11" s="50"/>
      <c r="I11" s="50"/>
      <c r="J11" s="50"/>
      <c r="K11" s="50"/>
      <c r="L11" s="50"/>
      <c r="M11" s="50"/>
      <c r="N11" s="50"/>
      <c r="O11" s="50"/>
      <c r="P11" s="50"/>
      <c r="Q11" s="50"/>
      <c r="R11" s="50"/>
      <c r="S11" s="50"/>
      <c r="T11" s="50"/>
      <c r="U11" s="50"/>
      <c r="V11" s="50"/>
      <c r="W11" s="50"/>
    </row>
    <row r="12" spans="2:23" ht="15.6" x14ac:dyDescent="0.3">
      <c r="B12" s="50"/>
      <c r="C12" s="66" t="s">
        <v>2935</v>
      </c>
      <c r="D12" s="66"/>
      <c r="E12" s="66"/>
      <c r="F12" s="66"/>
      <c r="G12" s="50"/>
      <c r="H12" s="50"/>
      <c r="I12" s="50"/>
      <c r="J12" s="50"/>
      <c r="K12" s="50"/>
      <c r="L12" s="50"/>
      <c r="M12" s="50"/>
      <c r="N12" s="50"/>
      <c r="O12" s="50"/>
      <c r="P12" s="50"/>
      <c r="Q12" s="50"/>
      <c r="R12" s="50"/>
      <c r="S12" s="50"/>
      <c r="T12" s="50"/>
      <c r="U12" s="50"/>
      <c r="V12" s="50"/>
      <c r="W12" s="50"/>
    </row>
    <row r="13" spans="2:23" x14ac:dyDescent="0.3">
      <c r="B13" s="50"/>
      <c r="C13" s="51"/>
      <c r="D13" s="50"/>
      <c r="E13" s="50"/>
      <c r="F13" s="50"/>
      <c r="G13" s="50"/>
      <c r="H13" s="50"/>
      <c r="I13" s="50"/>
      <c r="J13" s="50"/>
      <c r="K13" s="50"/>
      <c r="L13" s="50"/>
      <c r="M13" s="50"/>
      <c r="N13" s="50"/>
      <c r="O13" s="50"/>
      <c r="P13" s="50"/>
      <c r="Q13" s="50"/>
      <c r="R13" s="50"/>
      <c r="S13" s="50"/>
      <c r="T13" s="50"/>
      <c r="U13" s="50"/>
      <c r="V13" s="50"/>
      <c r="W13" s="50"/>
    </row>
    <row r="14" spans="2:23" ht="18" x14ac:dyDescent="0.35">
      <c r="B14" s="50"/>
      <c r="C14" s="65" t="str">
        <f>IF('Language choice &amp; Intro'!$I$3&lt;&gt;"FR",IF('Language choice &amp; Intro'!$I$3&lt;&gt;"DE",Definition!C7,Definition!B7),Definition!A7)</f>
        <v>Standard Peppol BIS 3.0 (syntaxe UBL) :</v>
      </c>
      <c r="D14" s="65"/>
      <c r="E14" s="65"/>
      <c r="F14" s="65"/>
      <c r="G14" s="52"/>
      <c r="H14" s="52"/>
      <c r="I14" s="52"/>
      <c r="J14" s="52"/>
      <c r="K14" s="52"/>
      <c r="L14" s="52"/>
      <c r="M14" s="52"/>
      <c r="N14" s="52"/>
      <c r="O14" s="52"/>
      <c r="P14" s="52"/>
      <c r="Q14" s="52"/>
      <c r="R14" s="52"/>
      <c r="S14" s="52"/>
      <c r="T14" s="52"/>
      <c r="U14" s="50"/>
      <c r="V14" s="50"/>
      <c r="W14" s="50"/>
    </row>
    <row r="15" spans="2:23" x14ac:dyDescent="0.3">
      <c r="B15" s="50"/>
      <c r="C15" s="50"/>
      <c r="D15" s="50"/>
      <c r="E15" s="50"/>
      <c r="F15" s="50"/>
      <c r="G15" s="50"/>
      <c r="H15" s="50"/>
      <c r="I15" s="50"/>
      <c r="J15" s="50"/>
      <c r="K15" s="50"/>
      <c r="L15" s="50"/>
      <c r="M15" s="50"/>
      <c r="N15" s="50"/>
      <c r="O15" s="50"/>
      <c r="P15" s="50"/>
      <c r="Q15" s="50"/>
      <c r="R15" s="50"/>
      <c r="S15" s="50"/>
      <c r="T15" s="50"/>
      <c r="U15" s="50"/>
      <c r="V15" s="50"/>
      <c r="W15" s="50"/>
    </row>
    <row r="16" spans="2:23" x14ac:dyDescent="0.3">
      <c r="B16" s="50"/>
      <c r="C16" s="50" t="str">
        <f>IF('Language choice &amp; Intro'!$I$3&lt;&gt;"FR",IF('Language choice &amp; Intro'!$I$3&lt;&gt;"DE",Definition!C8,Definition!B8),Definition!A8)</f>
        <v>Le standard Peppol BIS Billing 3.0 qui utilise le format XML (syntaxe) UBL est conforme à la norme sur la facturation électronique EN 16931-1:2017+A1:2019.</v>
      </c>
      <c r="D16" s="50"/>
      <c r="E16" s="50"/>
      <c r="F16" s="50"/>
      <c r="G16" s="50"/>
      <c r="H16" s="50"/>
      <c r="I16" s="50"/>
      <c r="J16" s="50"/>
      <c r="K16" s="50"/>
      <c r="L16" s="50"/>
      <c r="M16" s="50"/>
      <c r="N16" s="50"/>
      <c r="O16" s="50"/>
      <c r="P16" s="50"/>
      <c r="Q16" s="50"/>
      <c r="R16" s="50"/>
      <c r="S16" s="50"/>
      <c r="T16" s="50"/>
      <c r="U16" s="50"/>
      <c r="V16" s="50"/>
      <c r="W16" s="50"/>
    </row>
    <row r="17" spans="2:23" x14ac:dyDescent="0.3">
      <c r="B17" s="50"/>
      <c r="C17" s="50" t="str">
        <f>IF('Language choice &amp; Intro'!$I$3&lt;&gt;"FR",IF('Language choice &amp; Intro'!$I$3&lt;&gt;"DE",Definition!C9,Definition!B9),Definition!A9)</f>
        <v>Cependant la norme définit les champs d'une facture électronique principalement seulement d'un point de vue sémantique.</v>
      </c>
      <c r="D17" s="50"/>
      <c r="E17" s="50"/>
      <c r="F17" s="50"/>
      <c r="G17" s="50"/>
      <c r="H17" s="50"/>
      <c r="I17" s="50"/>
      <c r="J17" s="50"/>
      <c r="K17" s="50"/>
      <c r="L17" s="50"/>
      <c r="M17" s="50"/>
      <c r="N17" s="50"/>
      <c r="O17" s="50"/>
      <c r="P17" s="50"/>
      <c r="Q17" s="50"/>
      <c r="R17" s="50"/>
      <c r="S17" s="50"/>
      <c r="T17" s="50"/>
      <c r="U17" s="50"/>
      <c r="V17" s="50"/>
      <c r="W17" s="50"/>
    </row>
    <row r="18" spans="2:23" x14ac:dyDescent="0.3">
      <c r="B18" s="50"/>
      <c r="C18" s="50" t="str">
        <f>IF('Language choice &amp; Intro'!$I$3&lt;&gt;"FR",IF('Language choice &amp; Intro'!$I$3&lt;&gt;"DE",Definition!C10,Definition!B10),Definition!A10)</f>
        <v>L'implémentation technique concrète et détaillée de ces champs dans un fichier XML précis est défini dans des standards de types de fichiers XML comme p. ex. Peppol BIS 3.0 qui utilise la syntaxe UBL.</v>
      </c>
      <c r="D18" s="50"/>
      <c r="E18" s="50"/>
      <c r="F18" s="50"/>
      <c r="G18" s="50"/>
      <c r="H18" s="50"/>
      <c r="I18" s="50"/>
      <c r="J18" s="50"/>
      <c r="K18" s="50"/>
      <c r="L18" s="50"/>
      <c r="M18" s="50"/>
      <c r="N18" s="50"/>
      <c r="O18" s="50"/>
      <c r="P18" s="50"/>
      <c r="Q18" s="50"/>
      <c r="R18" s="50"/>
      <c r="S18" s="50"/>
      <c r="T18" s="50"/>
      <c r="U18" s="50"/>
      <c r="V18" s="50"/>
      <c r="W18" s="50"/>
    </row>
    <row r="19" spans="2:23" x14ac:dyDescent="0.3">
      <c r="B19" s="50"/>
      <c r="C19" s="50" t="str">
        <f>IF('Language choice &amp; Intro'!$I$3&lt;&gt;"FR",IF('Language choice &amp; Intro'!$I$3&lt;&gt;"DE",Definition!C11,Definition!B11),Definition!A11)</f>
        <v>Ci-dessous vous trouver tous les détails sur Peppol BIS Billing 3.0 basé sur la syntaxe UBL :</v>
      </c>
      <c r="D19" s="50"/>
      <c r="E19" s="50"/>
      <c r="F19" s="50"/>
      <c r="G19" s="50"/>
      <c r="H19" s="50"/>
      <c r="I19" s="50"/>
      <c r="J19" s="50"/>
      <c r="K19" s="50"/>
      <c r="L19" s="50"/>
      <c r="M19" s="50"/>
      <c r="N19" s="50"/>
      <c r="O19" s="50"/>
      <c r="P19" s="50"/>
      <c r="Q19" s="50"/>
      <c r="R19" s="50"/>
      <c r="S19" s="50"/>
      <c r="T19" s="50"/>
      <c r="U19" s="50"/>
      <c r="V19" s="50"/>
      <c r="W19" s="50"/>
    </row>
    <row r="20" spans="2:23" x14ac:dyDescent="0.3">
      <c r="B20" s="50"/>
      <c r="C20" s="50"/>
      <c r="D20" s="50"/>
      <c r="E20" s="50"/>
      <c r="F20" s="50"/>
      <c r="G20" s="50"/>
      <c r="H20" s="50"/>
      <c r="I20" s="50"/>
      <c r="J20" s="50"/>
      <c r="K20" s="50"/>
      <c r="L20" s="50"/>
      <c r="M20" s="50"/>
      <c r="N20" s="50"/>
      <c r="O20" s="50"/>
      <c r="P20" s="50"/>
      <c r="Q20" s="50"/>
      <c r="R20" s="50"/>
      <c r="S20" s="50"/>
      <c r="T20" s="50"/>
      <c r="U20" s="50"/>
      <c r="V20" s="50"/>
      <c r="W20" s="50"/>
    </row>
    <row r="21" spans="2:23" ht="15.6" x14ac:dyDescent="0.3">
      <c r="B21" s="50"/>
      <c r="C21" s="66" t="s">
        <v>2640</v>
      </c>
      <c r="D21" s="66"/>
      <c r="E21" s="66"/>
      <c r="F21" s="66"/>
      <c r="G21" s="50"/>
      <c r="H21" s="50"/>
      <c r="I21" s="50"/>
      <c r="J21" s="50"/>
      <c r="K21" s="50"/>
      <c r="L21" s="50"/>
      <c r="M21" s="50"/>
      <c r="N21" s="50"/>
      <c r="O21" s="50"/>
      <c r="P21" s="50"/>
      <c r="Q21" s="50"/>
      <c r="R21" s="50"/>
      <c r="S21" s="50"/>
      <c r="T21" s="50"/>
      <c r="U21" s="50"/>
      <c r="V21" s="50"/>
      <c r="W21" s="50"/>
    </row>
    <row r="22" spans="2:23" x14ac:dyDescent="0.3">
      <c r="B22" s="50"/>
      <c r="C22" s="50"/>
      <c r="D22" s="50"/>
      <c r="E22" s="50"/>
      <c r="F22" s="50"/>
      <c r="G22" s="50"/>
      <c r="H22" s="50"/>
      <c r="I22" s="50"/>
      <c r="J22" s="50"/>
      <c r="K22" s="50"/>
      <c r="L22" s="50"/>
      <c r="M22" s="50"/>
      <c r="N22" s="50"/>
      <c r="O22" s="50"/>
      <c r="P22" s="50"/>
      <c r="Q22" s="50"/>
      <c r="R22" s="50"/>
      <c r="S22" s="50"/>
      <c r="T22" s="50"/>
      <c r="U22" s="50"/>
      <c r="V22" s="50"/>
      <c r="W22" s="50"/>
    </row>
  </sheetData>
  <mergeCells count="6">
    <mergeCell ref="I3:J3"/>
    <mergeCell ref="C5:F5"/>
    <mergeCell ref="C14:F14"/>
    <mergeCell ref="C21:F21"/>
    <mergeCell ref="C12:F12"/>
    <mergeCell ref="C3:H3"/>
  </mergeCells>
  <dataValidations count="1">
    <dataValidation type="list" allowBlank="1" showInputMessage="1" showErrorMessage="1" sqref="I3" xr:uid="{AE5A0050-8E25-4CA1-80FA-1FD9FD4C9797}">
      <formula1>"FR,DE,EN"</formula1>
    </dataValidation>
  </dataValidations>
  <hyperlinks>
    <hyperlink ref="C12" r:id="rId1" xr:uid="{A437B2E0-742F-480F-AEBE-6CD9F8F73DD8}"/>
    <hyperlink ref="C21" r:id="rId2" xr:uid="{FCD325DB-6F02-443B-A321-6B3D3F8222D5}"/>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C6013-D279-4371-AFFB-361840A75BB4}">
  <dimension ref="A1:C11"/>
  <sheetViews>
    <sheetView topLeftCell="B3" workbookViewId="0">
      <selection activeCell="B4" sqref="B4"/>
    </sheetView>
  </sheetViews>
  <sheetFormatPr defaultRowHeight="14.4" x14ac:dyDescent="0.3"/>
  <cols>
    <col min="1" max="1" width="61.5546875" customWidth="1"/>
    <col min="2" max="2" width="58.5546875" customWidth="1"/>
    <col min="3" max="3" width="58.44140625" customWidth="1"/>
  </cols>
  <sheetData>
    <row r="1" spans="1:3" x14ac:dyDescent="0.3">
      <c r="A1" t="s">
        <v>2970</v>
      </c>
      <c r="B1" t="s">
        <v>2971</v>
      </c>
      <c r="C1" t="s">
        <v>2972</v>
      </c>
    </row>
    <row r="2" spans="1:3" x14ac:dyDescent="0.3">
      <c r="A2" s="54" t="s">
        <v>2936</v>
      </c>
      <c r="B2" s="54" t="s">
        <v>2973</v>
      </c>
      <c r="C2" s="54" t="s">
        <v>2974</v>
      </c>
    </row>
    <row r="3" spans="1:3" ht="43.2" x14ac:dyDescent="0.3">
      <c r="A3" s="54" t="s">
        <v>2938</v>
      </c>
      <c r="B3" s="54" t="s">
        <v>2979</v>
      </c>
      <c r="C3" s="54" t="s">
        <v>2980</v>
      </c>
    </row>
    <row r="4" spans="1:3" ht="57.6" x14ac:dyDescent="0.3">
      <c r="A4" s="54" t="s">
        <v>2934</v>
      </c>
      <c r="B4" s="54" t="s">
        <v>2996</v>
      </c>
      <c r="C4" s="54" t="s">
        <v>2981</v>
      </c>
    </row>
    <row r="5" spans="1:3" ht="28.8" x14ac:dyDescent="0.3">
      <c r="A5" s="54" t="s">
        <v>2975</v>
      </c>
      <c r="B5" s="54" t="s">
        <v>2982</v>
      </c>
      <c r="C5" s="54" t="s">
        <v>2983</v>
      </c>
    </row>
    <row r="6" spans="1:3" ht="28.8" x14ac:dyDescent="0.3">
      <c r="A6" s="54" t="s">
        <v>2985</v>
      </c>
      <c r="B6" s="54" t="s">
        <v>2984</v>
      </c>
      <c r="C6" s="54" t="s">
        <v>2976</v>
      </c>
    </row>
    <row r="7" spans="1:3" x14ac:dyDescent="0.3">
      <c r="A7" s="54" t="s">
        <v>2937</v>
      </c>
      <c r="B7" s="54" t="s">
        <v>2987</v>
      </c>
      <c r="C7" s="54" t="s">
        <v>2986</v>
      </c>
    </row>
    <row r="8" spans="1:3" ht="43.2" x14ac:dyDescent="0.3">
      <c r="A8" s="54" t="s">
        <v>2939</v>
      </c>
      <c r="B8" s="54" t="s">
        <v>2988</v>
      </c>
      <c r="C8" s="54" t="s">
        <v>2977</v>
      </c>
    </row>
    <row r="9" spans="1:3" ht="28.8" x14ac:dyDescent="0.3">
      <c r="A9" s="54" t="s">
        <v>2990</v>
      </c>
      <c r="B9" s="54" t="s">
        <v>2991</v>
      </c>
      <c r="C9" s="54" t="s">
        <v>2989</v>
      </c>
    </row>
    <row r="10" spans="1:3" ht="43.2" x14ac:dyDescent="0.3">
      <c r="A10" s="54" t="s">
        <v>2940</v>
      </c>
      <c r="B10" s="54" t="s">
        <v>2992</v>
      </c>
      <c r="C10" s="54" t="s">
        <v>2993</v>
      </c>
    </row>
    <row r="11" spans="1:3" ht="28.8" x14ac:dyDescent="0.3">
      <c r="A11" s="54" t="s">
        <v>2994</v>
      </c>
      <c r="B11" s="54" t="s">
        <v>2978</v>
      </c>
      <c r="C11" s="54" t="s">
        <v>2995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BB43C-48EA-49E1-9832-CE6C5B83DBCD}">
  <dimension ref="A1:F200"/>
  <sheetViews>
    <sheetView topLeftCell="A38" workbookViewId="0">
      <selection activeCell="A38" sqref="A38"/>
    </sheetView>
  </sheetViews>
  <sheetFormatPr defaultRowHeight="14.4" x14ac:dyDescent="0.3"/>
  <cols>
    <col min="1" max="1" width="15.6640625" customWidth="1"/>
    <col min="2" max="2" width="14.88671875" customWidth="1"/>
    <col min="3" max="3" width="31.88671875" customWidth="1"/>
    <col min="4" max="4" width="47.109375" customWidth="1"/>
    <col min="5" max="5" width="64.6640625" customWidth="1"/>
    <col min="6" max="6" width="102.6640625" customWidth="1"/>
  </cols>
  <sheetData>
    <row r="1" spans="1:6" ht="28.8" x14ac:dyDescent="0.3">
      <c r="A1" s="33" t="s">
        <v>107</v>
      </c>
      <c r="B1" s="34" t="s">
        <v>425</v>
      </c>
      <c r="C1" s="34" t="s">
        <v>2921</v>
      </c>
      <c r="D1" s="34" t="s">
        <v>2922</v>
      </c>
      <c r="E1" s="34" t="s">
        <v>2923</v>
      </c>
      <c r="F1" s="34" t="s">
        <v>108</v>
      </c>
    </row>
    <row r="2" spans="1:6" ht="86.4" x14ac:dyDescent="0.3">
      <c r="A2" s="35" t="str">
        <f>'EN16931-DB'!B2</f>
        <v>BT-1</v>
      </c>
      <c r="B2" s="6" t="str">
        <f>'EN16931-DB'!A2</f>
        <v>root</v>
      </c>
      <c r="C2" s="36" t="str">
        <f>IF('Language choice &amp; Intro'!$I$3&lt;&gt;"FR",IF('Language choice &amp; Intro'!$I$3&lt;&gt;"DE",'EN16931-DB'!I2,'EN16931-DB'!F2),'EN16931-DB'!C2)</f>
        <v>Numéro de facture</v>
      </c>
      <c r="D2" s="36" t="str">
        <f>IF('Language choice &amp; Intro'!$I$3&lt;&gt;"FR",IF('Language choice &amp; Intro'!$I$3&lt;&gt;"DE",'EN16931-DB'!J2,'EN16931-DB'!G2),'EN16931-DB'!D2)</f>
        <v>Identification unique de la Facture.</v>
      </c>
      <c r="E2" s="36" t="str">
        <f>IF('Language choice &amp; Intro'!$I$3&lt;&gt;"FR",IF('Language choice &amp; Intro'!$I$3&lt;&gt;"DE",'EN16931-DB'!K2,'EN16931-DB'!H2),'EN16931-DB'!E2)</f>
        <v>Le numéro séquentiel requis dans l'Article 226(2) de la Directive 2006/112/CE [2], afin d'identifier de manière unique la Facture dans le contexte métier, l'intervalle de temps, les systèmes d'exploitation et les enregistrements du Vendeur. Il peut être basé sur une ou plusieurs séries, qui peuvent comporter des caractères alphanumériques. Aucun schéma d'identification n'est à utiliser.</v>
      </c>
      <c r="F2" s="11" t="s">
        <v>115</v>
      </c>
    </row>
    <row r="3" spans="1:6" x14ac:dyDescent="0.3">
      <c r="A3" s="35" t="str">
        <f>'EN16931-DB'!B3</f>
        <v>BT-2</v>
      </c>
      <c r="B3" s="6" t="str">
        <f>'EN16931-DB'!A3</f>
        <v>root</v>
      </c>
      <c r="C3" s="36" t="str">
        <f>IF('Language choice &amp; Intro'!$I$3&lt;&gt;"FR",IF('Language choice &amp; Intro'!$I$3&lt;&gt;"DE",'EN16931-DB'!I3,'EN16931-DB'!F3),'EN16931-DB'!C3)</f>
        <v>Date d'émission de la facture</v>
      </c>
      <c r="D3" s="36" t="str">
        <f>IF('Language choice &amp; Intro'!$I$3&lt;&gt;"FR",IF('Language choice &amp; Intro'!$I$3&lt;&gt;"DE",'EN16931-DB'!J3,'EN16931-DB'!G3),'EN16931-DB'!D3)</f>
        <v>Date à laquelle la Facture a été émise.</v>
      </c>
      <c r="E3" s="36" t="str">
        <f>IF('Language choice &amp; Intro'!$I$3&lt;&gt;"FR",IF('Language choice &amp; Intro'!$I$3&lt;&gt;"DE",'EN16931-DB'!K3,'EN16931-DB'!H3),'EN16931-DB'!E3)</f>
        <v xml:space="preserve"> </v>
      </c>
      <c r="F3" s="11" t="s">
        <v>117</v>
      </c>
    </row>
    <row r="4" spans="1:6" ht="72" x14ac:dyDescent="0.3">
      <c r="A4" s="35" t="str">
        <f>'EN16931-DB'!B4</f>
        <v>BT-3</v>
      </c>
      <c r="B4" s="6" t="str">
        <f>'EN16931-DB'!A4</f>
        <v>root</v>
      </c>
      <c r="C4" s="36" t="str">
        <f>IF('Language choice &amp; Intro'!$I$3&lt;&gt;"FR",IF('Language choice &amp; Intro'!$I$3&lt;&gt;"DE",'EN16931-DB'!I4,'EN16931-DB'!F4),'EN16931-DB'!C4)</f>
        <v>Code de type de facture</v>
      </c>
      <c r="D4" s="36" t="str">
        <f>IF('Language choice &amp; Intro'!$I$3&lt;&gt;"FR",IF('Language choice &amp; Intro'!$I$3&lt;&gt;"DE",'EN16931-DB'!J4,'EN16931-DB'!G4),'EN16931-DB'!D4)</f>
        <v>Code spécifiant le type fonctionnel de la Facture.</v>
      </c>
      <c r="E4" s="36" t="str">
        <f>IF('Language choice &amp; Intro'!$I$3&lt;&gt;"FR",IF('Language choice &amp; Intro'!$I$3&lt;&gt;"DE",'EN16931-DB'!K4,'EN16931-DB'!H4),'EN16931-DB'!E4)</f>
        <v>Les factures commerciales et les factures d’avoir sont définies selon les codes de la donnée 1001 du dictionnaire des données UNTDID [6].
D'autres codes de la donnée 1001 du dictionnaire des données UNTDID [6] avec des factures ou factures d’avoir spécifiques peuvent être utilisés le cas échéant.</v>
      </c>
      <c r="F4" s="11" t="s">
        <v>803</v>
      </c>
    </row>
    <row r="5" spans="1:6" ht="86.4" x14ac:dyDescent="0.3">
      <c r="A5" s="35" t="str">
        <f>'EN16931-DB'!B5</f>
        <v>BT-5</v>
      </c>
      <c r="B5" s="6" t="str">
        <f>'EN16931-DB'!A5</f>
        <v>root</v>
      </c>
      <c r="C5" s="36" t="str">
        <f>IF('Language choice &amp; Intro'!$I$3&lt;&gt;"FR",IF('Language choice &amp; Intro'!$I$3&lt;&gt;"DE",'EN16931-DB'!I5,'EN16931-DB'!F5),'EN16931-DB'!C5)</f>
        <v>Code de devise de la facture</v>
      </c>
      <c r="D5" s="36" t="str">
        <f>IF('Language choice &amp; Intro'!$I$3&lt;&gt;"FR",IF('Language choice &amp; Intro'!$I$3&lt;&gt;"DE",'EN16931-DB'!J5,'EN16931-DB'!G5),'EN16931-DB'!D5)</f>
        <v>Devise dans laquelle tous les montants de la Facture sont exprimés, à l'exception du montant total de la TVA dans la devise de comptabilisation.</v>
      </c>
      <c r="E5" s="36" t="str">
        <f>IF('Language choice &amp; Intro'!$I$3&lt;&gt;"FR",IF('Language choice &amp; Intro'!$I$3&lt;&gt;"DE",'EN16931-DB'!K5,'EN16931-DB'!H5),'EN16931-DB'!E5)</f>
        <v>Seule une devise doit être utilisée dans la Facture, sauf pour le Montant total de TVA de la facture exprimée dans la devise de comptabilisation (BT-111) conformément à l'Article 230 de la Directive 2006/112/CE sur la TVA [2].
Les listes de devises valides sont enregistrées auprès de l'Agence de maintenance de la norme ISO 4217 « Codes pour la représentation des monnaies et types de fonds ».</v>
      </c>
      <c r="F5" s="11" t="s">
        <v>764</v>
      </c>
    </row>
    <row r="6" spans="1:6" ht="100.8" x14ac:dyDescent="0.3">
      <c r="A6" s="35" t="str">
        <f>'EN16931-DB'!B6</f>
        <v>BT-6</v>
      </c>
      <c r="B6" s="6" t="str">
        <f>'EN16931-DB'!A6</f>
        <v>root</v>
      </c>
      <c r="C6" s="36" t="str">
        <f>IF('Language choice &amp; Intro'!$I$3&lt;&gt;"FR",IF('Language choice &amp; Intro'!$I$3&lt;&gt;"DE",'EN16931-DB'!I6,'EN16931-DB'!F6),'EN16931-DB'!C6)</f>
        <v>Code de devise de comptabilisation de la TVA</v>
      </c>
      <c r="D6" s="36" t="str">
        <f>IF('Language choice &amp; Intro'!$I$3&lt;&gt;"FR",IF('Language choice &amp; Intro'!$I$3&lt;&gt;"DE",'EN16931-DB'!J6,'EN16931-DB'!G6),'EN16931-DB'!D6)</f>
        <v>Devise utilisée pour la comptabilisation et la déclaration de la TVA, acceptée ou exigée dans le pays du Vendeur.</v>
      </c>
      <c r="E6" s="36" t="str">
        <f>IF('Language choice &amp; Intro'!$I$3&lt;&gt;"FR",IF('Language choice &amp; Intro'!$I$3&lt;&gt;"DE",'EN16931-DB'!K6,'EN16931-DB'!H6),'EN16931-DB'!E6)</f>
        <v>Doit être utilisée en combinaison avec le Montant total de TVA de la facture exprimée dans la devise de comptabilisation (BT-111), lorsque le Code de devise de comptabilisation de la TVA diffère du Code de devise de la facture.
Les listes de devises valides sont enregistrées auprès de l'Agence de maintenance de la norme ISO 4217 « Codes pour la représentation des monnaies et types de fonds ». Pour plus d'informations, voir l'Article 230 de la Directive 2006/112/CE du Conseil [2].</v>
      </c>
      <c r="F6" s="11" t="s">
        <v>765</v>
      </c>
    </row>
    <row r="7" spans="1:6" ht="129.6" x14ac:dyDescent="0.3">
      <c r="A7" s="35" t="str">
        <f>'EN16931-DB'!B7</f>
        <v>BT-7</v>
      </c>
      <c r="B7" s="6" t="str">
        <f>'EN16931-DB'!A7</f>
        <v>root</v>
      </c>
      <c r="C7" s="36" t="str">
        <f>IF('Language choice &amp; Intro'!$I$3&lt;&gt;"FR",IF('Language choice &amp; Intro'!$I$3&lt;&gt;"DE",'EN16931-DB'!I7,'EN16931-DB'!F7),'EN16931-DB'!C7)</f>
        <v>Date d'exigibilité de la taxe sur la valeur ajoutée</v>
      </c>
      <c r="D7" s="36" t="str">
        <f>IF('Language choice &amp; Intro'!$I$3&lt;&gt;"FR",IF('Language choice &amp; Intro'!$I$3&lt;&gt;"DE",'EN16931-DB'!J7,'EN16931-DB'!G7),'EN16931-DB'!D7)</f>
        <v>Date à laquelle la TVA devient exigible pour le Vendeur et pour l'Acheteur dans la mesure où cette date peut être déterminée et diffère de la date d'émission de la facture, selon la Directive TVA.</v>
      </c>
      <c r="E7" s="36" t="str">
        <f>IF('Language choice &amp; Intro'!$I$3&lt;&gt;"FR",IF('Language choice &amp; Intro'!$I$3&lt;&gt;"DE",'EN16931-DB'!K7,'EN16931-DB'!H7),'EN16931-DB'!E7)</f>
        <v>La date d'exigibilité correspond généralement à la date à laquelle les biens ont été livrés ou les services achevés (fait générateur). Il existe quelques variations. Pour plus d'informations, voir l'Article 226 (7) de la Directive 2006/112/CE du Conseil [2].
Cet élément est requis si la date d'exigibilité de la taxe sur la valeur ajoutée diffère de la date d'émission de la facture.
Il convient que l'Acheteur et le Vendeur utilisent la date d'exigibilité de la taxe lorsqu'elle est fournie par le Vendeur. L'utilisation de BT-7 et BT-8 est mutuellement exclusive.</v>
      </c>
      <c r="F7" s="11" t="s">
        <v>766</v>
      </c>
    </row>
    <row r="8" spans="1:6" ht="129.6" x14ac:dyDescent="0.3">
      <c r="A8" s="35" t="str">
        <f>'EN16931-DB'!B8</f>
        <v>BT-8</v>
      </c>
      <c r="B8" s="6" t="str">
        <f>'EN16931-DB'!A8</f>
        <v>root</v>
      </c>
      <c r="C8" s="36" t="str">
        <f>IF('Language choice &amp; Intro'!$I$3&lt;&gt;"FR",IF('Language choice &amp; Intro'!$I$3&lt;&gt;"DE",'EN16931-DB'!I8,'EN16931-DB'!F8),'EN16931-DB'!C8)</f>
        <v>Code de date d'exigibilité de la taxe sur la valeur ajoutée</v>
      </c>
      <c r="D8" s="36" t="str">
        <f>IF('Language choice &amp; Intro'!$I$3&lt;&gt;"FR",IF('Language choice &amp; Intro'!$I$3&lt;&gt;"DE",'EN16931-DB'!J8,'EN16931-DB'!G8),'EN16931-DB'!D8)</f>
        <v>Code de la date à laquelle la TVA devient exigible pour le Vendeur et pour l'Acheteur.</v>
      </c>
      <c r="E8" s="36" t="str">
        <f>IF('Language choice &amp; Intro'!$I$3&lt;&gt;"FR",IF('Language choice &amp; Intro'!$I$3&lt;&gt;"DE",'EN16931-DB'!K8,'EN16931-DB'!H8),'EN16931-DB'!E8)</f>
        <v>Le code doit faire la distinction entre les codes suivants de la liste de codes associée à la donnée 2005 du dictionnaire des données UNTDID [6] :
- Date d'émission de la facture
- Date de livraison
- Montant versé à ce jour.
Le Code de date d'exigibilité de la taxe sur la valeur ajoutée est utilisé si la date d'exigibilité de la taxe sur la valeur ajoutée n'est pas connue lors de l'émission de la facture. L'utilisation de BT-8 et BT-7 est mutuellement exclusive.</v>
      </c>
      <c r="F8" s="11" t="s">
        <v>793</v>
      </c>
    </row>
    <row r="9" spans="1:6" ht="57.6" x14ac:dyDescent="0.3">
      <c r="A9" s="35" t="str">
        <f>'EN16931-DB'!B9</f>
        <v>BT-9</v>
      </c>
      <c r="B9" s="6" t="str">
        <f>'EN16931-DB'!A9</f>
        <v>root</v>
      </c>
      <c r="C9" s="36" t="str">
        <f>IF('Language choice &amp; Intro'!$I$3&lt;&gt;"FR",IF('Language choice &amp; Intro'!$I$3&lt;&gt;"DE",'EN16931-DB'!I9,'EN16931-DB'!F9),'EN16931-DB'!C9)</f>
        <v>Date d'échéance</v>
      </c>
      <c r="D9" s="36" t="str">
        <f>IF('Language choice &amp; Intro'!$I$3&lt;&gt;"FR",IF('Language choice &amp; Intro'!$I$3&lt;&gt;"DE",'EN16931-DB'!J9,'EN16931-DB'!G9),'EN16931-DB'!D9)</f>
        <v>Date à laquelle le paiement est dû.</v>
      </c>
      <c r="E9" s="36" t="str">
        <f>IF('Language choice &amp; Intro'!$I$3&lt;&gt;"FR",IF('Language choice &amp; Intro'!$I$3&lt;&gt;"DE",'EN16931-DB'!K9,'EN16931-DB'!H9),'EN16931-DB'!E9)</f>
        <v>La date d'échéance représente la date d'échéance du paiement net. Pour les paiements partiels, elle indique la première date d'échéance du paiement net. La description correspondante des conditions de paiement plus complexes peut être indiquée dans les Conditions de paiement BT-20.</v>
      </c>
      <c r="F9" s="11" t="s">
        <v>140</v>
      </c>
    </row>
    <row r="10" spans="1:6" ht="28.8" x14ac:dyDescent="0.3">
      <c r="A10" s="35" t="str">
        <f>'EN16931-DB'!B10</f>
        <v>BT-10</v>
      </c>
      <c r="B10" s="6" t="str">
        <f>'EN16931-DB'!A10</f>
        <v>root</v>
      </c>
      <c r="C10" s="36" t="str">
        <f>IF('Language choice &amp; Intro'!$I$3&lt;&gt;"FR",IF('Language choice &amp; Intro'!$I$3&lt;&gt;"DE",'EN16931-DB'!I10,'EN16931-DB'!F10),'EN16931-DB'!C10)</f>
        <v>Référence de l'acheteur</v>
      </c>
      <c r="D10" s="36" t="str">
        <f>IF('Language choice &amp; Intro'!$I$3&lt;&gt;"FR",IF('Language choice &amp; Intro'!$I$3&lt;&gt;"DE",'EN16931-DB'!J10,'EN16931-DB'!G10),'EN16931-DB'!D10)</f>
        <v>Identifiant assigné par l'Acheteur et destiné au routage de la facture en interne.</v>
      </c>
      <c r="E10" s="36" t="str">
        <f>IF('Language choice &amp; Intro'!$I$3&lt;&gt;"FR",IF('Language choice &amp; Intro'!$I$3&lt;&gt;"DE",'EN16931-DB'!K10,'EN16931-DB'!H10),'EN16931-DB'!E10)</f>
        <v>L'identifiant est défini par l'Acheteur (par exemple, ID de contact, service, ID de bureau, code de projet) mais est indiqué par le Vendeur dans la Facture.</v>
      </c>
      <c r="F10" s="11" t="s">
        <v>767</v>
      </c>
    </row>
    <row r="11" spans="1:6" x14ac:dyDescent="0.3">
      <c r="A11" s="35" t="str">
        <f>'EN16931-DB'!B11</f>
        <v>BT-11</v>
      </c>
      <c r="B11" s="6" t="str">
        <f>'EN16931-DB'!A11</f>
        <v>root</v>
      </c>
      <c r="C11" s="36" t="str">
        <f>IF('Language choice &amp; Intro'!$I$3&lt;&gt;"FR",IF('Language choice &amp; Intro'!$I$3&lt;&gt;"DE",'EN16931-DB'!I11,'EN16931-DB'!F11),'EN16931-DB'!C11)</f>
        <v>Référence de projet</v>
      </c>
      <c r="D11" s="36" t="str">
        <f>IF('Language choice &amp; Intro'!$I$3&lt;&gt;"FR",IF('Language choice &amp; Intro'!$I$3&lt;&gt;"DE",'EN16931-DB'!J11,'EN16931-DB'!G11),'EN16931-DB'!D11)</f>
        <v>Identification du projet auquel la facture fait référence</v>
      </c>
      <c r="E11" s="36" t="str">
        <f>IF('Language choice &amp; Intro'!$I$3&lt;&gt;"FR",IF('Language choice &amp; Intro'!$I$3&lt;&gt;"DE",'EN16931-DB'!K11,'EN16931-DB'!H11),'EN16931-DB'!E11)</f>
        <v xml:space="preserve"> </v>
      </c>
      <c r="F11" s="11" t="s">
        <v>768</v>
      </c>
    </row>
    <row r="12" spans="1:6" ht="28.8" x14ac:dyDescent="0.3">
      <c r="A12" s="35" t="str">
        <f>'EN16931-DB'!B12</f>
        <v>BT-12</v>
      </c>
      <c r="B12" s="6" t="str">
        <f>'EN16931-DB'!A12</f>
        <v>root</v>
      </c>
      <c r="C12" s="36" t="str">
        <f>IF('Language choice &amp; Intro'!$I$3&lt;&gt;"FR",IF('Language choice &amp; Intro'!$I$3&lt;&gt;"DE",'EN16931-DB'!I12,'EN16931-DB'!F12),'EN16931-DB'!C12)</f>
        <v>Référence du contrat</v>
      </c>
      <c r="D12" s="36" t="str">
        <f>IF('Language choice &amp; Intro'!$I$3&lt;&gt;"FR",IF('Language choice &amp; Intro'!$I$3&lt;&gt;"DE",'EN16931-DB'!J12,'EN16931-DB'!G12),'EN16931-DB'!D12)</f>
        <v>Identifiant d'un contrat.</v>
      </c>
      <c r="E12" s="36" t="str">
        <f>IF('Language choice &amp; Intro'!$I$3&lt;&gt;"FR",IF('Language choice &amp; Intro'!$I$3&lt;&gt;"DE",'EN16931-DB'!K12,'EN16931-DB'!H12),'EN16931-DB'!E12)</f>
        <v>Il convient que l'identifiant du contrat soit unique dans le contexte de la relation commerciale spécifique et pour une période de temps définie.</v>
      </c>
      <c r="F12" s="11" t="s">
        <v>135</v>
      </c>
    </row>
    <row r="13" spans="1:6" ht="28.8" x14ac:dyDescent="0.3">
      <c r="A13" s="35" t="str">
        <f>'EN16931-DB'!B13</f>
        <v>BT-13</v>
      </c>
      <c r="B13" s="6" t="str">
        <f>'EN16931-DB'!A13</f>
        <v>root</v>
      </c>
      <c r="C13" s="36" t="str">
        <f>IF('Language choice &amp; Intro'!$I$3&lt;&gt;"FR",IF('Language choice &amp; Intro'!$I$3&lt;&gt;"DE",'EN16931-DB'!I13,'EN16931-DB'!F13),'EN16931-DB'!C13)</f>
        <v>Référence du bon de commande</v>
      </c>
      <c r="D13" s="36" t="str">
        <f>IF('Language choice &amp; Intro'!$I$3&lt;&gt;"FR",IF('Language choice &amp; Intro'!$I$3&lt;&gt;"DE",'EN16931-DB'!J13,'EN16931-DB'!G13),'EN16931-DB'!D13)</f>
        <v>Identifiant d'un bon de commande référencé, généré par l'Acheteur.</v>
      </c>
      <c r="E13" s="36" t="str">
        <f>IF('Language choice &amp; Intro'!$I$3&lt;&gt;"FR",IF('Language choice &amp; Intro'!$I$3&lt;&gt;"DE",'EN16931-DB'!K13,'EN16931-DB'!H13),'EN16931-DB'!E13)</f>
        <v xml:space="preserve"> </v>
      </c>
      <c r="F13" s="11" t="s">
        <v>2122</v>
      </c>
    </row>
    <row r="14" spans="1:6" ht="28.8" x14ac:dyDescent="0.3">
      <c r="A14" s="35" t="str">
        <f>'EN16931-DB'!B14</f>
        <v>BT-14</v>
      </c>
      <c r="B14" s="6" t="str">
        <f>'EN16931-DB'!A14</f>
        <v>root</v>
      </c>
      <c r="C14" s="36" t="str">
        <f>IF('Language choice &amp; Intro'!$I$3&lt;&gt;"FR",IF('Language choice &amp; Intro'!$I$3&lt;&gt;"DE",'EN16931-DB'!I14,'EN16931-DB'!F14),'EN16931-DB'!C14)</f>
        <v>Numéro d’ordre de vente</v>
      </c>
      <c r="D14" s="36" t="str">
        <f>IF('Language choice &amp; Intro'!$I$3&lt;&gt;"FR",IF('Language choice &amp; Intro'!$I$3&lt;&gt;"DE",'EN16931-DB'!J14,'EN16931-DB'!G14),'EN16931-DB'!D14)</f>
        <v>Identifiant d'un ordre de vente référencé, généré par le Vendeur.</v>
      </c>
      <c r="E14" s="36" t="str">
        <f>IF('Language choice &amp; Intro'!$I$3&lt;&gt;"FR",IF('Language choice &amp; Intro'!$I$3&lt;&gt;"DE",'EN16931-DB'!K14,'EN16931-DB'!H14),'EN16931-DB'!E14)</f>
        <v xml:space="preserve"> </v>
      </c>
      <c r="F14" s="11" t="s">
        <v>769</v>
      </c>
    </row>
    <row r="15" spans="1:6" x14ac:dyDescent="0.3">
      <c r="A15" s="35" t="str">
        <f>'EN16931-DB'!B15</f>
        <v>BT-15</v>
      </c>
      <c r="B15" s="6" t="str">
        <f>'EN16931-DB'!A15</f>
        <v>root</v>
      </c>
      <c r="C15" s="36" t="str">
        <f>IF('Language choice &amp; Intro'!$I$3&lt;&gt;"FR",IF('Language choice &amp; Intro'!$I$3&lt;&gt;"DE",'EN16931-DB'!I15,'EN16931-DB'!F15),'EN16931-DB'!C15)</f>
        <v>Référence d'avis de réception</v>
      </c>
      <c r="D15" s="36" t="str">
        <f>IF('Language choice &amp; Intro'!$I$3&lt;&gt;"FR",IF('Language choice &amp; Intro'!$I$3&lt;&gt;"DE",'EN16931-DB'!J15,'EN16931-DB'!G15),'EN16931-DB'!D15)</f>
        <v>Identifiant d'un avis de réception référencé.</v>
      </c>
      <c r="E15" s="36" t="str">
        <f>IF('Language choice &amp; Intro'!$I$3&lt;&gt;"FR",IF('Language choice &amp; Intro'!$I$3&lt;&gt;"DE",'EN16931-DB'!K15,'EN16931-DB'!H15),'EN16931-DB'!E15)</f>
        <v xml:space="preserve"> </v>
      </c>
      <c r="F15" s="11" t="s">
        <v>2136</v>
      </c>
    </row>
    <row r="16" spans="1:6" x14ac:dyDescent="0.3">
      <c r="A16" s="35" t="str">
        <f>'EN16931-DB'!B16</f>
        <v>BT-16</v>
      </c>
      <c r="B16" s="6" t="str">
        <f>'EN16931-DB'!A16</f>
        <v>root</v>
      </c>
      <c r="C16" s="36" t="str">
        <f>IF('Language choice &amp; Intro'!$I$3&lt;&gt;"FR",IF('Language choice &amp; Intro'!$I$3&lt;&gt;"DE",'EN16931-DB'!I16,'EN16931-DB'!F16),'EN16931-DB'!C16)</f>
        <v>Référence d'avis d'expédition</v>
      </c>
      <c r="D16" s="36" t="str">
        <f>IF('Language choice &amp; Intro'!$I$3&lt;&gt;"FR",IF('Language choice &amp; Intro'!$I$3&lt;&gt;"DE",'EN16931-DB'!J16,'EN16931-DB'!G16),'EN16931-DB'!D16)</f>
        <v>Identifiant d'un avis d'expédition référencé.</v>
      </c>
      <c r="E16" s="36" t="str">
        <f>IF('Language choice &amp; Intro'!$I$3&lt;&gt;"FR",IF('Language choice &amp; Intro'!$I$3&lt;&gt;"DE",'EN16931-DB'!K16,'EN16931-DB'!H16),'EN16931-DB'!E16)</f>
        <v xml:space="preserve"> </v>
      </c>
      <c r="F16" s="11" t="s">
        <v>771</v>
      </c>
    </row>
    <row r="17" spans="1:6" ht="28.8" x14ac:dyDescent="0.3">
      <c r="A17" s="35" t="str">
        <f>'EN16931-DB'!B17</f>
        <v>BT-17</v>
      </c>
      <c r="B17" s="6" t="str">
        <f>'EN16931-DB'!A17</f>
        <v>root</v>
      </c>
      <c r="C17" s="36" t="str">
        <f>IF('Language choice &amp; Intro'!$I$3&lt;&gt;"FR",IF('Language choice &amp; Intro'!$I$3&lt;&gt;"DE",'EN16931-DB'!I17,'EN16931-DB'!F17),'EN16931-DB'!C17)</f>
        <v>Référence de l'appel d'offres ou du lot</v>
      </c>
      <c r="D17" s="36" t="str">
        <f>IF('Language choice &amp; Intro'!$I$3&lt;&gt;"FR",IF('Language choice &amp; Intro'!$I$3&lt;&gt;"DE",'EN16931-DB'!J17,'EN16931-DB'!G17),'EN16931-DB'!D17)</f>
        <v>L'identification de l'appel d'offres ou du lot auquel la facture se rapporte.</v>
      </c>
      <c r="E17" s="36" t="str">
        <f>IF('Language choice &amp; Intro'!$I$3&lt;&gt;"FR",IF('Language choice &amp; Intro'!$I$3&lt;&gt;"DE",'EN16931-DB'!K17,'EN16931-DB'!H17),'EN16931-DB'!E17)</f>
        <v>Dans certains pays, une référence de l'appel d'offres qui a mené au contrat doit être fournie.</v>
      </c>
      <c r="F17" s="11" t="s">
        <v>2139</v>
      </c>
    </row>
    <row r="18" spans="1:6" ht="115.2" x14ac:dyDescent="0.3">
      <c r="A18" s="35" t="str">
        <f>'EN16931-DB'!B18</f>
        <v>BT-18</v>
      </c>
      <c r="B18" s="6" t="str">
        <f>'EN16931-DB'!A18</f>
        <v>root</v>
      </c>
      <c r="C18" s="36" t="str">
        <f>IF('Language choice &amp; Intro'!$I$3&lt;&gt;"FR",IF('Language choice &amp; Intro'!$I$3&lt;&gt;"DE",'EN16931-DB'!I18,'EN16931-DB'!F18),'EN16931-DB'!C18)</f>
        <v>Identifiant d'objet facturé
Identifiant du schéma</v>
      </c>
      <c r="D18" s="36" t="str">
        <f>IF('Language choice &amp; Intro'!$I$3&lt;&gt;"FR",IF('Language choice &amp; Intro'!$I$3&lt;&gt;"DE",'EN16931-DB'!J18,'EN16931-DB'!G18),'EN16931-DB'!D18)</f>
        <v>Identifiant d'un objet sur lequel est basée la facture et qui est indiqué par le Vendeur.
L'identifiant du schéma d'identification de l'Identifiant d'objet facturé.</v>
      </c>
      <c r="E18" s="36" t="str">
        <f>IF('Language choice &amp; Intro'!$I$3&lt;&gt;"FR",IF('Language choice &amp; Intro'!$I$3&lt;&gt;"DE",'EN16931-DB'!K18,'EN16931-DB'!H18),'EN16931-DB'!E18)</f>
        <v>Il peut s'agir d'un numéro d'abonnement, d'un numéro de téléphone, d'un compteur, d'un véhicule, d'une personne, etc., selon le cas.
Si le schéma utilisé pour l'identifiant n'est pas clair pour le destinataire, il convient d'utiliser un identifiant de schéma conditionnel qui doit être choisi parmi les codes de la liste de codes de la donnée 1153 du dictionnaire des données UNTDID [6].</v>
      </c>
      <c r="F18" s="11" t="s">
        <v>772</v>
      </c>
    </row>
    <row r="19" spans="1:6" ht="28.8" x14ac:dyDescent="0.3">
      <c r="A19" s="35" t="str">
        <f>'EN16931-DB'!B19</f>
        <v>BT-19</v>
      </c>
      <c r="B19" s="6" t="str">
        <f>'EN16931-DB'!A19</f>
        <v>root</v>
      </c>
      <c r="C19" s="36" t="str">
        <f>IF('Language choice &amp; Intro'!$I$3&lt;&gt;"FR",IF('Language choice &amp; Intro'!$I$3&lt;&gt;"DE",'EN16931-DB'!I19,'EN16931-DB'!F19),'EN16931-DB'!C19)</f>
        <v>Référence comptable de l'acheteur</v>
      </c>
      <c r="D19" s="36" t="str">
        <f>IF('Language choice &amp; Intro'!$I$3&lt;&gt;"FR",IF('Language choice &amp; Intro'!$I$3&lt;&gt;"DE",'EN16931-DB'!J19,'EN16931-DB'!G19),'EN16931-DB'!D19)</f>
        <v>Valeur textuelle spécifiant où imputer les données pertinentes dans les comptes comptables de l'Acheteur.</v>
      </c>
      <c r="E19" s="36" t="str">
        <f>IF('Language choice &amp; Intro'!$I$3&lt;&gt;"FR",IF('Language choice &amp; Intro'!$I$3&lt;&gt;"DE",'EN16931-DB'!K19,'EN16931-DB'!H19),'EN16931-DB'!E19)</f>
        <v xml:space="preserve"> </v>
      </c>
      <c r="F19" s="11" t="s">
        <v>118</v>
      </c>
    </row>
    <row r="20" spans="1:6" ht="43.2" x14ac:dyDescent="0.3">
      <c r="A20" s="35" t="str">
        <f>'EN16931-DB'!B20</f>
        <v>BT-20</v>
      </c>
      <c r="B20" s="6" t="str">
        <f>'EN16931-DB'!A20</f>
        <v>root</v>
      </c>
      <c r="C20" s="36" t="str">
        <f>IF('Language choice &amp; Intro'!$I$3&lt;&gt;"FR",IF('Language choice &amp; Intro'!$I$3&lt;&gt;"DE",'EN16931-DB'!I20,'EN16931-DB'!F20),'EN16931-DB'!C20)</f>
        <v>Conditions de paiement</v>
      </c>
      <c r="D20" s="36" t="str">
        <f>IF('Language choice &amp; Intro'!$I$3&lt;&gt;"FR",IF('Language choice &amp; Intro'!$I$3&lt;&gt;"DE",'EN16931-DB'!J20,'EN16931-DB'!G20),'EN16931-DB'!D20)</f>
        <v>Description textuelle des conditions de paiement applicables au montant à payer (y compris la description des pénalités éventuelles).</v>
      </c>
      <c r="E20" s="36" t="str">
        <f>IF('Language choice &amp; Intro'!$I$3&lt;&gt;"FR",IF('Language choice &amp; Intro'!$I$3&lt;&gt;"DE",'EN16931-DB'!K20,'EN16931-DB'!H20),'EN16931-DB'!E20)</f>
        <v>Cet élément peut contenir plusieurs lignes et plusieurs conditions.</v>
      </c>
      <c r="F20" s="11" t="s">
        <v>146</v>
      </c>
    </row>
    <row r="21" spans="1:6" ht="43.2" x14ac:dyDescent="0.3">
      <c r="A21" s="35" t="str">
        <f>'EN16931-DB'!B21</f>
        <v>GROUP</v>
      </c>
      <c r="B21" s="6" t="str">
        <f>'EN16931-DB'!A21</f>
        <v>BG-1</v>
      </c>
      <c r="C21" s="36" t="str">
        <f>IF('Language choice &amp; Intro'!$I$3&lt;&gt;"FR",IF('Language choice &amp; Intro'!$I$3&lt;&gt;"DE",'EN16931-DB'!I21,'EN16931-DB'!F21),'EN16931-DB'!C21)</f>
        <v>NOTE DE FACTURE</v>
      </c>
      <c r="D21" s="36" t="str">
        <f>IF('Language choice &amp; Intro'!$I$3&lt;&gt;"FR",IF('Language choice &amp; Intro'!$I$3&lt;&gt;"DE",'EN16931-DB'!J21,'EN16931-DB'!G21),'EN16931-DB'!D21)</f>
        <v>Un groupe de termes métiers comprenant des commentaires pour la facture, avec une indication du sujet de la note.</v>
      </c>
      <c r="E21" s="36" t="str">
        <f>IF('Language choice &amp; Intro'!$I$3&lt;&gt;"FR",IF('Language choice &amp; Intro'!$I$3&lt;&gt;"DE",'EN16931-DB'!K21,'EN16931-DB'!H21),'EN16931-DB'!E21)</f>
        <v xml:space="preserve"> </v>
      </c>
      <c r="F21" s="6"/>
    </row>
    <row r="22" spans="1:6" ht="28.8" x14ac:dyDescent="0.3">
      <c r="A22" s="35" t="str">
        <f>'EN16931-DB'!B22</f>
        <v>BT-21</v>
      </c>
      <c r="B22" s="6" t="str">
        <f>'EN16931-DB'!A22</f>
        <v>BG-1</v>
      </c>
      <c r="C22" s="36" t="str">
        <f>IF('Language choice &amp; Intro'!$I$3&lt;&gt;"FR",IF('Language choice &amp; Intro'!$I$3&lt;&gt;"DE",'EN16931-DB'!I22,'EN16931-DB'!F22),'EN16931-DB'!C22)</f>
        <v>Code du sujet de la note de facture</v>
      </c>
      <c r="D22" s="36" t="str">
        <f>IF('Language choice &amp; Intro'!$I$3&lt;&gt;"FR",IF('Language choice &amp; Intro'!$I$3&lt;&gt;"DE",'EN16931-DB'!J22,'EN16931-DB'!G22),'EN16931-DB'!D22)</f>
        <v>Le sujet du commentaire dans BT-22.</v>
      </c>
      <c r="E22" s="36" t="str">
        <f>IF('Language choice &amp; Intro'!$I$3&lt;&gt;"FR",IF('Language choice &amp; Intro'!$I$3&lt;&gt;"DE",'EN16931-DB'!K22,'EN16931-DB'!H22),'EN16931-DB'!E22)</f>
        <v>À choisir parmi les codes de la donnée 4451 du dictionnaire des données UNTDID [6].</v>
      </c>
      <c r="F22" s="6"/>
    </row>
    <row r="23" spans="1:6" ht="28.8" x14ac:dyDescent="0.3">
      <c r="A23" s="35" t="str">
        <f>'EN16931-DB'!B23</f>
        <v>BT-22</v>
      </c>
      <c r="B23" s="6" t="str">
        <f>'EN16931-DB'!A23</f>
        <v>BG-1</v>
      </c>
      <c r="C23" s="36" t="str">
        <f>IF('Language choice &amp; Intro'!$I$3&lt;&gt;"FR",IF('Language choice &amp; Intro'!$I$3&lt;&gt;"DE",'EN16931-DB'!I23,'EN16931-DB'!F23),'EN16931-DB'!C23)</f>
        <v>Note de facture</v>
      </c>
      <c r="D23" s="36" t="str">
        <f>IF('Language choice &amp; Intro'!$I$3&lt;&gt;"FR",IF('Language choice &amp; Intro'!$I$3&lt;&gt;"DE",'EN16931-DB'!J23,'EN16931-DB'!G23),'EN16931-DB'!D23)</f>
        <v>Commentaire fournissant des informations non structurées concernant la Facture dans son ensemble.</v>
      </c>
      <c r="E23" s="36" t="str">
        <f>IF('Language choice &amp; Intro'!$I$3&lt;&gt;"FR",IF('Language choice &amp; Intro'!$I$3&lt;&gt;"DE",'EN16931-DB'!K23,'EN16931-DB'!H23),'EN16931-DB'!E23)</f>
        <v>Par exemple, une note sur la raison d'une correction ou d'une notification de cession si la facture a été affacturée</v>
      </c>
      <c r="F23" s="31" t="s">
        <v>2109</v>
      </c>
    </row>
    <row r="24" spans="1:6" ht="43.2" x14ac:dyDescent="0.3">
      <c r="A24" s="35" t="str">
        <f>'EN16931-DB'!B24</f>
        <v>GROUP</v>
      </c>
      <c r="B24" s="6" t="str">
        <f>'EN16931-DB'!A24</f>
        <v>BG-2</v>
      </c>
      <c r="C24" s="36" t="str">
        <f>IF('Language choice &amp; Intro'!$I$3&lt;&gt;"FR",IF('Language choice &amp; Intro'!$I$3&lt;&gt;"DE",'EN16931-DB'!I24,'EN16931-DB'!F24),'EN16931-DB'!C24)</f>
        <v>CONTRÔLE DU PROCESSUS</v>
      </c>
      <c r="D24" s="36" t="str">
        <f>IF('Language choice &amp; Intro'!$I$3&lt;&gt;"FR",IF('Language choice &amp; Intro'!$I$3&lt;&gt;"DE",'EN16931-DB'!J24,'EN16931-DB'!G24),'EN16931-DB'!D24)</f>
        <v>Groupe de termes métiers fournissant des informations sur le processus métier et les règles applicables au document Facture.</v>
      </c>
      <c r="E24" s="36" t="str">
        <f>IF('Language choice &amp; Intro'!$I$3&lt;&gt;"FR",IF('Language choice &amp; Intro'!$I$3&lt;&gt;"DE",'EN16931-DB'!K24,'EN16931-DB'!H24),'EN16931-DB'!E24)</f>
        <v xml:space="preserve"> </v>
      </c>
      <c r="F24" s="6"/>
    </row>
    <row r="25" spans="1:6" ht="43.2" x14ac:dyDescent="0.3">
      <c r="A25" s="35" t="str">
        <f>'EN16931-DB'!B25</f>
        <v>BT-23</v>
      </c>
      <c r="B25" s="6" t="str">
        <f>'EN16931-DB'!A25</f>
        <v>BG-2</v>
      </c>
      <c r="C25" s="36" t="str">
        <f>IF('Language choice &amp; Intro'!$I$3&lt;&gt;"FR",IF('Language choice &amp; Intro'!$I$3&lt;&gt;"DE",'EN16931-DB'!I25,'EN16931-DB'!F25),'EN16931-DB'!C25)</f>
        <v>Type de processus métier</v>
      </c>
      <c r="D25" s="36" t="str">
        <f>IF('Language choice &amp; Intro'!$I$3&lt;&gt;"FR",IF('Language choice &amp; Intro'!$I$3&lt;&gt;"DE",'EN16931-DB'!J25,'EN16931-DB'!G25),'EN16931-DB'!D25)</f>
        <v>Identifie le contexte de processus métier dans lequel se déroule l'opération, pour permettre à l'Acheteur de traiter la Facture de manière appropriée.</v>
      </c>
      <c r="E25" s="36" t="str">
        <f>IF('Language choice &amp; Intro'!$I$3&lt;&gt;"FR",IF('Language choice &amp; Intro'!$I$3&lt;&gt;"DE",'EN16931-DB'!K25,'EN16931-DB'!H25),'EN16931-DB'!E25)</f>
        <v>À préciser par l'Acheteur.</v>
      </c>
      <c r="F25" s="11" t="s">
        <v>2103</v>
      </c>
    </row>
    <row r="26" spans="1:6" ht="72" x14ac:dyDescent="0.3">
      <c r="A26" s="35" t="str">
        <f>'EN16931-DB'!B26</f>
        <v>BT-24</v>
      </c>
      <c r="B26" s="6" t="str">
        <f>'EN16931-DB'!A26</f>
        <v>BG-2</v>
      </c>
      <c r="C26" s="36" t="str">
        <f>IF('Language choice &amp; Intro'!$I$3&lt;&gt;"FR",IF('Language choice &amp; Intro'!$I$3&lt;&gt;"DE",'EN16931-DB'!I26,'EN16931-DB'!F26),'EN16931-DB'!C26)</f>
        <v>Identifiant de spécification</v>
      </c>
      <c r="D26" s="36" t="str">
        <f>IF('Language choice &amp; Intro'!$I$3&lt;&gt;"FR",IF('Language choice &amp; Intro'!$I$3&lt;&gt;"DE",'EN16931-DB'!J26,'EN16931-DB'!G26),'EN16931-DB'!D26)</f>
        <v>Identification de la spécification contenant la totalité des règles concernant le contenu sémantique, les cardinalités et les règles « métier » auxquelles se conforment les données contenues dans l’instance de document.</v>
      </c>
      <c r="E26" s="36" t="str">
        <f>IF('Language choice &amp; Intro'!$I$3&lt;&gt;"FR",IF('Language choice &amp; Intro'!$I$3&lt;&gt;"DE",'EN16931-DB'!K26,'EN16931-DB'!H26),'EN16931-DB'!E26)</f>
        <v>Il identifie la conformité à ce document. Les factures strictement conformes spécifient : urn:cen.eu:en16931:2017. Les factures strictement conformes aux spécifications utilisateur peuvent identifier les spécifications utilisateur ici. Aucun schéma d'identification n'est à utiliser.</v>
      </c>
      <c r="F26" s="11" t="s">
        <v>2101</v>
      </c>
    </row>
    <row r="27" spans="1:6" ht="86.4" x14ac:dyDescent="0.3">
      <c r="A27" s="35" t="str">
        <f>'EN16931-DB'!B27</f>
        <v>GROUP</v>
      </c>
      <c r="B27" s="6" t="str">
        <f>'EN16931-DB'!A27</f>
        <v>BG-3</v>
      </c>
      <c r="C27" s="36" t="str">
        <f>IF('Language choice &amp; Intro'!$I$3&lt;&gt;"FR",IF('Language choice &amp; Intro'!$I$3&lt;&gt;"DE",'EN16931-DB'!I27,'EN16931-DB'!F27),'EN16931-DB'!C27)</f>
        <v>RÉFÉRENCE À UNE FACTURE ANTÉRIEURE</v>
      </c>
      <c r="D27" s="36" t="str">
        <f>IF('Language choice &amp; Intro'!$I$3&lt;&gt;"FR",IF('Language choice &amp; Intro'!$I$3&lt;&gt;"DE",'EN16931-DB'!J27,'EN16931-DB'!G27),'EN16931-DB'!D27)</f>
        <v>Groupe de termes métiers fournissant des informations sur une ou plusieurs factures antérieures.</v>
      </c>
      <c r="E27" s="36" t="str">
        <f>IF('Language choice &amp; Intro'!$I$3&lt;&gt;"FR",IF('Language choice &amp; Intro'!$I$3&lt;&gt;"DE",'EN16931-DB'!K27,'EN16931-DB'!H27),'EN16931-DB'!E27)</f>
        <v>À utiliser dans les cas suivants : 
- Une facture antérieure est corrigée 
- Les factures partielles antérieures sont référencées à partir d'une facture finale 
- Les factures d'acompte antérieures sont référencées à partir d'une facture finale</v>
      </c>
      <c r="F27" s="11" t="s">
        <v>2125</v>
      </c>
    </row>
    <row r="28" spans="1:6" ht="28.8" x14ac:dyDescent="0.3">
      <c r="A28" s="35" t="str">
        <f>'EN16931-DB'!B28</f>
        <v>BT-25</v>
      </c>
      <c r="B28" s="6" t="str">
        <f>'EN16931-DB'!A28</f>
        <v>BG-3</v>
      </c>
      <c r="C28" s="36" t="str">
        <f>IF('Language choice &amp; Intro'!$I$3&lt;&gt;"FR",IF('Language choice &amp; Intro'!$I$3&lt;&gt;"DE",'EN16931-DB'!I28,'EN16931-DB'!F28),'EN16931-DB'!C28)</f>
        <v>Référence à une facture antérieure</v>
      </c>
      <c r="D28" s="36" t="str">
        <f>IF('Language choice &amp; Intro'!$I$3&lt;&gt;"FR",IF('Language choice &amp; Intro'!$I$3&lt;&gt;"DE",'EN16931-DB'!J28,'EN16931-DB'!G28),'EN16931-DB'!D28)</f>
        <v>Identification d'une Facture précédemment envoyée par le Vendeur.</v>
      </c>
      <c r="E28" s="36" t="str">
        <f>IF('Language choice &amp; Intro'!$I$3&lt;&gt;"FR",IF('Language choice &amp; Intro'!$I$3&lt;&gt;"DE",'EN16931-DB'!K28,'EN16931-DB'!H28),'EN16931-DB'!E28)</f>
        <v xml:space="preserve"> </v>
      </c>
      <c r="F28" s="11" t="s">
        <v>2129</v>
      </c>
    </row>
    <row r="29" spans="1:6" ht="28.8" x14ac:dyDescent="0.3">
      <c r="A29" s="35" t="str">
        <f>'EN16931-DB'!B29</f>
        <v>BT-26</v>
      </c>
      <c r="B29" s="6" t="str">
        <f>'EN16931-DB'!A29</f>
        <v>BG-3</v>
      </c>
      <c r="C29" s="36" t="str">
        <f>IF('Language choice &amp; Intro'!$I$3&lt;&gt;"FR",IF('Language choice &amp; Intro'!$I$3&lt;&gt;"DE",'EN16931-DB'!I29,'EN16931-DB'!F29),'EN16931-DB'!C29)</f>
        <v>Date d'émission de facture antérieure</v>
      </c>
      <c r="D29" s="36" t="str">
        <f>IF('Language choice &amp; Intro'!$I$3&lt;&gt;"FR",IF('Language choice &amp; Intro'!$I$3&lt;&gt;"DE",'EN16931-DB'!J29,'EN16931-DB'!G29),'EN16931-DB'!D29)</f>
        <v>Date à laquelle la Facture antérieure a été émise.</v>
      </c>
      <c r="E29" s="36" t="str">
        <f>IF('Language choice &amp; Intro'!$I$3&lt;&gt;"FR",IF('Language choice &amp; Intro'!$I$3&lt;&gt;"DE",'EN16931-DB'!K29,'EN16931-DB'!H29),'EN16931-DB'!E29)</f>
        <v>La Date d'émission de facture antérieure doit être fournie si l'identifiant de facture antérieure n'est pas unique.</v>
      </c>
      <c r="F29" s="11" t="s">
        <v>2131</v>
      </c>
    </row>
    <row r="30" spans="1:6" ht="28.8" x14ac:dyDescent="0.3">
      <c r="A30" s="35" t="str">
        <f>'EN16931-DB'!B30</f>
        <v>GROUP</v>
      </c>
      <c r="B30" s="6" t="str">
        <f>'EN16931-DB'!A30</f>
        <v>BG-4</v>
      </c>
      <c r="C30" s="36" t="str">
        <f>IF('Language choice &amp; Intro'!$I$3&lt;&gt;"FR",IF('Language choice &amp; Intro'!$I$3&lt;&gt;"DE",'EN16931-DB'!I30,'EN16931-DB'!F30),'EN16931-DB'!C30)</f>
        <v>VENDEUR</v>
      </c>
      <c r="D30" s="36" t="str">
        <f>IF('Language choice &amp; Intro'!$I$3&lt;&gt;"FR",IF('Language choice &amp; Intro'!$I$3&lt;&gt;"DE",'EN16931-DB'!J30,'EN16931-DB'!G30),'EN16931-DB'!D30)</f>
        <v>Groupe de termes métiers fournissant des informations sur le Vendeur.</v>
      </c>
      <c r="E30" s="36" t="str">
        <f>IF('Language choice &amp; Intro'!$I$3&lt;&gt;"FR",IF('Language choice &amp; Intro'!$I$3&lt;&gt;"DE",'EN16931-DB'!K30,'EN16931-DB'!H30),'EN16931-DB'!E30)</f>
        <v xml:space="preserve"> </v>
      </c>
      <c r="F30" s="11" t="s">
        <v>773</v>
      </c>
    </row>
    <row r="31" spans="1:6" ht="72" x14ac:dyDescent="0.3">
      <c r="A31" s="35" t="str">
        <f>'EN16931-DB'!B31</f>
        <v>BT-27</v>
      </c>
      <c r="B31" s="6" t="str">
        <f>'EN16931-DB'!A31</f>
        <v>BG-4</v>
      </c>
      <c r="C31" s="36" t="str">
        <f>IF('Language choice &amp; Intro'!$I$3&lt;&gt;"FR",IF('Language choice &amp; Intro'!$I$3&lt;&gt;"DE",'EN16931-DB'!I31,'EN16931-DB'!F31),'EN16931-DB'!C31)</f>
        <v>Raison sociale du vendeur</v>
      </c>
      <c r="D31" s="36" t="str">
        <f>IF('Language choice &amp; Intro'!$I$3&lt;&gt;"FR",IF('Language choice &amp; Intro'!$I$3&lt;&gt;"DE",'EN16931-DB'!J31,'EN16931-DB'!G31),'EN16931-DB'!D31)</f>
        <v>Dénomination officielle complète sous laquelle le Vendeur est inscrit dans le registre national des personnes morales ou en tant qu'Assujetti, ou alors exerce ses activités en tant que personne ou groupe de personnes.</v>
      </c>
      <c r="E31" s="36" t="str">
        <f>IF('Language choice &amp; Intro'!$I$3&lt;&gt;"FR",IF('Language choice &amp; Intro'!$I$3&lt;&gt;"DE",'EN16931-DB'!K31,'EN16931-DB'!H31),'EN16931-DB'!E31)</f>
        <v xml:space="preserve"> </v>
      </c>
      <c r="F31" s="11" t="s">
        <v>775</v>
      </c>
    </row>
    <row r="32" spans="1:6" ht="43.2" x14ac:dyDescent="0.3">
      <c r="A32" s="35" t="str">
        <f>'EN16931-DB'!B32</f>
        <v>BT-28</v>
      </c>
      <c r="B32" s="6" t="str">
        <f>'EN16931-DB'!A32</f>
        <v>BG-4</v>
      </c>
      <c r="C32" s="36" t="str">
        <f>IF('Language choice &amp; Intro'!$I$3&lt;&gt;"FR",IF('Language choice &amp; Intro'!$I$3&lt;&gt;"DE",'EN16931-DB'!I32,'EN16931-DB'!F32),'EN16931-DB'!C32)</f>
        <v>Appellation commerciale du vendeur</v>
      </c>
      <c r="D32" s="36" t="str">
        <f>IF('Language choice &amp; Intro'!$I$3&lt;&gt;"FR",IF('Language choice &amp; Intro'!$I$3&lt;&gt;"DE",'EN16931-DB'!J32,'EN16931-DB'!G32),'EN16931-DB'!D32)</f>
        <v>Nom sous lequel le Vendeur est connu, autre que la Raison sociale du vendeur (également appelée Dénomination commerciale).</v>
      </c>
      <c r="E32" s="36" t="str">
        <f>IF('Language choice &amp; Intro'!$I$3&lt;&gt;"FR",IF('Language choice &amp; Intro'!$I$3&lt;&gt;"DE",'EN16931-DB'!K32,'EN16931-DB'!H32),'EN16931-DB'!E32)</f>
        <v>Elle peut être utilisée si elle diffère de la Raison sociale du vendeur.</v>
      </c>
      <c r="F32" s="11" t="s">
        <v>119</v>
      </c>
    </row>
    <row r="33" spans="1:6" ht="158.4" x14ac:dyDescent="0.3">
      <c r="A33" s="35" t="str">
        <f>'EN16931-DB'!B33</f>
        <v>BT-29</v>
      </c>
      <c r="B33" s="6" t="str">
        <f>'EN16931-DB'!A33</f>
        <v>BG-4</v>
      </c>
      <c r="C33" s="36" t="str">
        <f>IF('Language choice &amp; Intro'!$I$3&lt;&gt;"FR",IF('Language choice &amp; Intro'!$I$3&lt;&gt;"DE",'EN16931-DB'!I33,'EN16931-DB'!F33),'EN16931-DB'!C33)</f>
        <v>Identifiant du vendeur
Identifiant du schéma</v>
      </c>
      <c r="D33" s="36" t="str">
        <f>IF('Language choice &amp; Intro'!$I$3&lt;&gt;"FR",IF('Language choice &amp; Intro'!$I$3&lt;&gt;"DE",'EN16931-DB'!J33,'EN16931-DB'!G33),'EN16931-DB'!D33)</f>
        <v>Identification du Vendeur.
L'identifiant du schéma d'identification de l'Identifiant du vendeur.</v>
      </c>
      <c r="E33" s="36" t="str">
        <f>IF('Language choice &amp; Intro'!$I$3&lt;&gt;"FR",IF('Language choice &amp; Intro'!$I$3&lt;&gt;"DE",'EN16931-DB'!K33,'EN16931-DB'!H33),'EN16931-DB'!E33)</f>
        <v>Dans de nombreux systèmes, l'Identifiant du vendeur est un élément d'information clé. Plusieurs Identifiants de vendeur peuvent être attribués ou spécifiés. Ils peuvent être différenciés en utilisant plusieurs schémas d'identification. Si aucun schéma n'est spécifié, il convient qu'il soit connu de l'Acheteur et du Vendeur, par exemple, un identifiant du Vendeur préalablement échangé entre l’Acheteur et le Vendeur.
S'il est utilisé, l'identifiant du schéma d'identification doit être choisi parmi les codes de la liste publiée par l'agence de maintenance de l'ISO/IEC 6523.</v>
      </c>
      <c r="F33" s="11" t="s">
        <v>974</v>
      </c>
    </row>
    <row r="34" spans="1:6" ht="100.8" x14ac:dyDescent="0.3">
      <c r="A34" s="35" t="str">
        <f>'EN16931-DB'!B34</f>
        <v>BT-30</v>
      </c>
      <c r="B34" s="6" t="str">
        <f>'EN16931-DB'!A34</f>
        <v>BG-4</v>
      </c>
      <c r="C34" s="36" t="str">
        <f>IF('Language choice &amp; Intro'!$I$3&lt;&gt;"FR",IF('Language choice &amp; Intro'!$I$3&lt;&gt;"DE",'EN16931-DB'!I34,'EN16931-DB'!F34),'EN16931-DB'!C34)</f>
        <v>Identifiant d’enregistrement légal du vendeur
Identifiant du schéma</v>
      </c>
      <c r="D34" s="36" t="str">
        <f>IF('Language choice &amp; Intro'!$I$3&lt;&gt;"FR",IF('Language choice &amp; Intro'!$I$3&lt;&gt;"DE",'EN16931-DB'!J34,'EN16931-DB'!G34),'EN16931-DB'!D34)</f>
        <v>Identifiant délivré par un organisme d’enregistrement officiel, qui identifie le Vendeur comme une entité juridique ou une personne morale.
Identifiant du schéma d'identification de l'Identifiant d'enregistrement légal du vendeur.</v>
      </c>
      <c r="E34" s="36" t="str">
        <f>IF('Language choice &amp; Intro'!$I$3&lt;&gt;"FR",IF('Language choice &amp; Intro'!$I$3&lt;&gt;"DE",'EN16931-DB'!K34,'EN16931-DB'!H34),'EN16931-DB'!E34)</f>
        <v>Si aucun schéma d'identification n'est spécifié, il convient qu'il soit connu de l'Acheteur et du Vendeur.
S'il est utilisé, le schéma d'identification doit être choisi parmi les codes de la liste publiée par l'agence de maintenance de l'ISO/IEC 6523.</v>
      </c>
      <c r="F34" s="11" t="s">
        <v>975</v>
      </c>
    </row>
    <row r="35" spans="1:6" ht="28.8" x14ac:dyDescent="0.3">
      <c r="A35" s="35" t="str">
        <f>'EN16931-DB'!B35</f>
        <v>BT-31</v>
      </c>
      <c r="B35" s="6" t="str">
        <f>'EN16931-DB'!A35</f>
        <v>BG-4</v>
      </c>
      <c r="C35" s="36" t="str">
        <f>IF('Language choice &amp; Intro'!$I$3&lt;&gt;"FR",IF('Language choice &amp; Intro'!$I$3&lt;&gt;"DE",'EN16931-DB'!I35,'EN16931-DB'!F35),'EN16931-DB'!C35)</f>
        <v>Identifiant à la TVA du vendeur</v>
      </c>
      <c r="D35" s="36" t="str">
        <f>IF('Language choice &amp; Intro'!$I$3&lt;&gt;"FR",IF('Language choice &amp; Intro'!$I$3&lt;&gt;"DE",'EN16931-DB'!J35,'EN16931-DB'!G35),'EN16931-DB'!D35)</f>
        <v>Identifiant à la TVA du Vendeur (également appelé Numéro d'identification à la TVA du vendeur).</v>
      </c>
      <c r="E35" s="36" t="str">
        <f>IF('Language choice &amp; Intro'!$I$3&lt;&gt;"FR",IF('Language choice &amp; Intro'!$I$3&lt;&gt;"DE",'EN16931-DB'!K35,'EN16931-DB'!H35),'EN16931-DB'!E35)</f>
        <v>Numéro de TVA préfixé par un code pays. Un Fournisseur enregistré avec TVA doit inclure son ID de TVA, sauf lorsqu'il utilise un représentant fiscal.</v>
      </c>
      <c r="F35" s="11" t="s">
        <v>774</v>
      </c>
    </row>
    <row r="36" spans="1:6" ht="72" x14ac:dyDescent="0.3">
      <c r="A36" s="35" t="str">
        <f>'EN16931-DB'!B36</f>
        <v>BT-32</v>
      </c>
      <c r="B36" s="6" t="str">
        <f>'EN16931-DB'!A36</f>
        <v>BG-4</v>
      </c>
      <c r="C36" s="36" t="str">
        <f>IF('Language choice &amp; Intro'!$I$3&lt;&gt;"FR",IF('Language choice &amp; Intro'!$I$3&lt;&gt;"DE",'EN16931-DB'!I36,'EN16931-DB'!F36),'EN16931-DB'!C36)</f>
        <v>Identifiant fiscal du vendeur</v>
      </c>
      <c r="D36" s="36" t="str">
        <f>IF('Language choice &amp; Intro'!$I$3&lt;&gt;"FR",IF('Language choice &amp; Intro'!$I$3&lt;&gt;"DE",'EN16931-DB'!J36,'EN16931-DB'!G36),'EN16931-DB'!D36)</f>
        <v>L'identification locale (définie par l'adresse du Vendeur) du Vendeur à des fins fiscales ou une référence qui permet au Vendeur d'indiquer qu'il est enregistré auprès de l'administration fiscale.</v>
      </c>
      <c r="E36" s="36" t="str">
        <f>IF('Language choice &amp; Intro'!$I$3&lt;&gt;"FR",IF('Language choice &amp; Intro'!$I$3&lt;&gt;"DE",'EN16931-DB'!K36,'EN16931-DB'!H36),'EN16931-DB'!E36)</f>
        <v>Cette information peut avoir une incidence sur la façon dont l'Acheteur règle le paiement (notamment en ce qui concerne les cotisations de sécurité sociale). Par exemple, dans certains pays, si le Vendeur n'est pas enregistré comme entité assujettie à la taxe, l'Acheteur est tenu de retenir le montant de la taxe et de le payer pour le compte du Vendeur.</v>
      </c>
      <c r="F36" s="11" t="s">
        <v>774</v>
      </c>
    </row>
    <row r="37" spans="1:6" ht="28.8" x14ac:dyDescent="0.3">
      <c r="A37" s="35" t="str">
        <f>'EN16931-DB'!B37</f>
        <v>BT-33</v>
      </c>
      <c r="B37" s="6" t="str">
        <f>'EN16931-DB'!A37</f>
        <v>BG-4</v>
      </c>
      <c r="C37" s="36" t="str">
        <f>IF('Language choice &amp; Intro'!$I$3&lt;&gt;"FR",IF('Language choice &amp; Intro'!$I$3&lt;&gt;"DE",'EN16931-DB'!I37,'EN16931-DB'!F37),'EN16931-DB'!C37)</f>
        <v>Informations juridiques additionnelles concernant le vendeur</v>
      </c>
      <c r="D37" s="36" t="str">
        <f>IF('Language choice &amp; Intro'!$I$3&lt;&gt;"FR",IF('Language choice &amp; Intro'!$I$3&lt;&gt;"DE",'EN16931-DB'!J37,'EN16931-DB'!G37),'EN16931-DB'!D37)</f>
        <v>Informations juridiques additionnelles concernant le Vendeur.</v>
      </c>
      <c r="E37" s="36" t="str">
        <f>IF('Language choice &amp; Intro'!$I$3&lt;&gt;"FR",IF('Language choice &amp; Intro'!$I$3&lt;&gt;"DE",'EN16931-DB'!K37,'EN16931-DB'!H37),'EN16931-DB'!E37)</f>
        <v>Exemple : capital social.</v>
      </c>
      <c r="F37" s="11" t="s">
        <v>776</v>
      </c>
    </row>
    <row r="38" spans="1:6" ht="72" x14ac:dyDescent="0.3">
      <c r="A38" s="35" t="str">
        <f>'EN16931-DB'!B38</f>
        <v>BT-34</v>
      </c>
      <c r="B38" s="6" t="str">
        <f>'EN16931-DB'!A38</f>
        <v>BG-4</v>
      </c>
      <c r="C38" s="36" t="str">
        <f>IF('Language choice &amp; Intro'!$I$3&lt;&gt;"FR",IF('Language choice &amp; Intro'!$I$3&lt;&gt;"DE",'EN16931-DB'!I38,'EN16931-DB'!F38),'EN16931-DB'!C38)</f>
        <v>Adresse électronique du vendeur
Identifiant du schéma</v>
      </c>
      <c r="D38" s="36" t="str">
        <f>IF('Language choice &amp; Intro'!$I$3&lt;&gt;"FR",IF('Language choice &amp; Intro'!$I$3&lt;&gt;"DE",'EN16931-DB'!J38,'EN16931-DB'!G38),'EN16931-DB'!D38)</f>
        <v>Identifie l'Adresse électronique du vendeur à laquelle la réponse applicative à la facture peut être transmise.
L'identifiant du schéma d'identification de l'Adresse électronique du vendeur.</v>
      </c>
      <c r="E38" s="36" t="str">
        <f>IF('Language choice &amp; Intro'!$I$3&lt;&gt;"FR",IF('Language choice &amp; Intro'!$I$3&lt;&gt;"DE",'EN16931-DB'!K38,'EN16931-DB'!H38),'EN16931-DB'!E38)</f>
        <v xml:space="preserve">
L'identifiant du schéma doit être choisi à partir d'une liste tenue à jour par le Mécanisme pour l'interconnexion en Europe.</v>
      </c>
      <c r="F38" s="11" t="s">
        <v>798</v>
      </c>
    </row>
    <row r="39" spans="1:6" ht="28.8" x14ac:dyDescent="0.3">
      <c r="A39" s="35" t="str">
        <f>'EN16931-DB'!B39</f>
        <v>GROUP</v>
      </c>
      <c r="B39" s="6" t="str">
        <f>'EN16931-DB'!A39</f>
        <v>BG-5</v>
      </c>
      <c r="C39" s="36" t="str">
        <f>IF('Language choice &amp; Intro'!$I$3&lt;&gt;"FR",IF('Language choice &amp; Intro'!$I$3&lt;&gt;"DE",'EN16931-DB'!I39,'EN16931-DB'!F39),'EN16931-DB'!C39)</f>
        <v>ADRESSE POSTALE DU VENDEUR</v>
      </c>
      <c r="D39" s="36" t="str">
        <f>IF('Language choice &amp; Intro'!$I$3&lt;&gt;"FR",IF('Language choice &amp; Intro'!$I$3&lt;&gt;"DE",'EN16931-DB'!J39,'EN16931-DB'!G39),'EN16931-DB'!D39)</f>
        <v>Groupe de termes métiers fournissant des informations sur l'adresse du Vendeur.</v>
      </c>
      <c r="E39" s="36" t="str">
        <f>IF('Language choice &amp; Intro'!$I$3&lt;&gt;"FR",IF('Language choice &amp; Intro'!$I$3&lt;&gt;"DE",'EN16931-DB'!K39,'EN16931-DB'!H39),'EN16931-DB'!E39)</f>
        <v>Un nombre suffisant de composants de l'adresse doivent être remplis pour se conformer aux exigences légales.</v>
      </c>
      <c r="F39" s="11" t="s">
        <v>777</v>
      </c>
    </row>
    <row r="40" spans="1:6" ht="28.8" x14ac:dyDescent="0.3">
      <c r="A40" s="35" t="str">
        <f>'EN16931-DB'!B40</f>
        <v>BT-35</v>
      </c>
      <c r="B40" s="6" t="str">
        <f>'EN16931-DB'!A40</f>
        <v>BG-5</v>
      </c>
      <c r="C40" s="36" t="str">
        <f>IF('Language choice &amp; Intro'!$I$3&lt;&gt;"FR",IF('Language choice &amp; Intro'!$I$3&lt;&gt;"DE",'EN16931-DB'!I40,'EN16931-DB'!F40),'EN16931-DB'!C40)</f>
        <v>Adresse du vendeur - Ligne 1</v>
      </c>
      <c r="D40" s="36" t="str">
        <f>IF('Language choice &amp; Intro'!$I$3&lt;&gt;"FR",IF('Language choice &amp; Intro'!$I$3&lt;&gt;"DE",'EN16931-DB'!J40,'EN16931-DB'!G40),'EN16931-DB'!D40)</f>
        <v>Ligne principale d'une adresse.</v>
      </c>
      <c r="E40" s="36" t="str">
        <f>IF('Language choice &amp; Intro'!$I$3&lt;&gt;"FR",IF('Language choice &amp; Intro'!$I$3&lt;&gt;"DE",'EN16931-DB'!K40,'EN16931-DB'!H40),'EN16931-DB'!E40)</f>
        <v>Généralement, le nom et le numéro de la rue ou la boîte postale.</v>
      </c>
      <c r="F40" s="11" t="s">
        <v>123</v>
      </c>
    </row>
    <row r="41" spans="1:6" ht="43.2" x14ac:dyDescent="0.3">
      <c r="A41" s="35" t="str">
        <f>'EN16931-DB'!B41</f>
        <v>BT-36</v>
      </c>
      <c r="B41" s="6" t="str">
        <f>'EN16931-DB'!A41</f>
        <v>BG-5</v>
      </c>
      <c r="C41" s="36" t="str">
        <f>IF('Language choice &amp; Intro'!$I$3&lt;&gt;"FR",IF('Language choice &amp; Intro'!$I$3&lt;&gt;"DE",'EN16931-DB'!I41,'EN16931-DB'!F41),'EN16931-DB'!C41)</f>
        <v>Adresse du vendeur - Ligne 2</v>
      </c>
      <c r="D41" s="36" t="str">
        <f>IF('Language choice &amp; Intro'!$I$3&lt;&gt;"FR",IF('Language choice &amp; Intro'!$I$3&lt;&gt;"DE",'EN16931-DB'!J41,'EN16931-DB'!G41),'EN16931-DB'!D41)</f>
        <v>Ligne supplémentaire d'une adresse, qui peut être utilisée pour donner des précisions et compléter la ligne principale.</v>
      </c>
      <c r="E41" s="36" t="str">
        <f>IF('Language choice &amp; Intro'!$I$3&lt;&gt;"FR",IF('Language choice &amp; Intro'!$I$3&lt;&gt;"DE",'EN16931-DB'!K41,'EN16931-DB'!H41),'EN16931-DB'!E41)</f>
        <v xml:space="preserve"> </v>
      </c>
      <c r="F41" s="11" t="s">
        <v>124</v>
      </c>
    </row>
    <row r="42" spans="1:6" ht="43.2" x14ac:dyDescent="0.3">
      <c r="A42" s="35" t="str">
        <f>'EN16931-DB'!B42</f>
        <v>BT-162</v>
      </c>
      <c r="B42" s="6" t="str">
        <f>'EN16931-DB'!A42</f>
        <v>BG-5</v>
      </c>
      <c r="C42" s="36" t="str">
        <f>IF('Language choice &amp; Intro'!$I$3&lt;&gt;"FR",IF('Language choice &amp; Intro'!$I$3&lt;&gt;"DE",'EN16931-DB'!I42,'EN16931-DB'!F42),'EN16931-DB'!C42)</f>
        <v>Adresse du vendeur - Ligne 3</v>
      </c>
      <c r="D42" s="36" t="str">
        <f>IF('Language choice &amp; Intro'!$I$3&lt;&gt;"FR",IF('Language choice &amp; Intro'!$I$3&lt;&gt;"DE",'EN16931-DB'!J42,'EN16931-DB'!G42),'EN16931-DB'!D42)</f>
        <v>Ligne supplémentaire d'une adresse, qui peut être utilisée pour donner des précisions et compléter la ligne principale.</v>
      </c>
      <c r="E42" s="36" t="str">
        <f>IF('Language choice &amp; Intro'!$I$3&lt;&gt;"FR",IF('Language choice &amp; Intro'!$I$3&lt;&gt;"DE",'EN16931-DB'!K42,'EN16931-DB'!H42),'EN16931-DB'!E42)</f>
        <v xml:space="preserve"> </v>
      </c>
      <c r="F42" s="11" t="s">
        <v>779</v>
      </c>
    </row>
    <row r="43" spans="1:6" ht="28.8" x14ac:dyDescent="0.3">
      <c r="A43" s="35" t="str">
        <f>'EN16931-DB'!B43</f>
        <v>BT-37</v>
      </c>
      <c r="B43" s="6" t="str">
        <f>'EN16931-DB'!A43</f>
        <v>BG-5</v>
      </c>
      <c r="C43" s="36" t="str">
        <f>IF('Language choice &amp; Intro'!$I$3&lt;&gt;"FR",IF('Language choice &amp; Intro'!$I$3&lt;&gt;"DE",'EN16931-DB'!I43,'EN16931-DB'!F43),'EN16931-DB'!C43)</f>
        <v>Localité du vendeur</v>
      </c>
      <c r="D43" s="36" t="str">
        <f>IF('Language choice &amp; Intro'!$I$3&lt;&gt;"FR",IF('Language choice &amp; Intro'!$I$3&lt;&gt;"DE",'EN16931-DB'!J43,'EN16931-DB'!G43),'EN16931-DB'!D43)</f>
        <v>Nom usuel de la commune, ville ou village, dans laquelle se trouve l'adresse du Vendeur.</v>
      </c>
      <c r="E43" s="36" t="str">
        <f>IF('Language choice &amp; Intro'!$I$3&lt;&gt;"FR",IF('Language choice &amp; Intro'!$I$3&lt;&gt;"DE",'EN16931-DB'!K43,'EN16931-DB'!H43),'EN16931-DB'!E43)</f>
        <v xml:space="preserve"> </v>
      </c>
      <c r="F43" s="11" t="s">
        <v>122</v>
      </c>
    </row>
    <row r="44" spans="1:6" ht="28.8" x14ac:dyDescent="0.3">
      <c r="A44" s="35" t="str">
        <f>'EN16931-DB'!B44</f>
        <v>BT-38</v>
      </c>
      <c r="B44" s="6" t="str">
        <f>'EN16931-DB'!A44</f>
        <v>BG-5</v>
      </c>
      <c r="C44" s="36" t="str">
        <f>IF('Language choice &amp; Intro'!$I$3&lt;&gt;"FR",IF('Language choice &amp; Intro'!$I$3&lt;&gt;"DE",'EN16931-DB'!I44,'EN16931-DB'!F44),'EN16931-DB'!C44)</f>
        <v>Code postal du vendeur</v>
      </c>
      <c r="D44" s="36" t="str">
        <f>IF('Language choice &amp; Intro'!$I$3&lt;&gt;"FR",IF('Language choice &amp; Intro'!$I$3&lt;&gt;"DE",'EN16931-DB'!J44,'EN16931-DB'!G44),'EN16931-DB'!D44)</f>
        <v>Identifiant d'un groupe adressable de propriétés, conforme au service postal concerné.</v>
      </c>
      <c r="E44" s="36" t="str">
        <f>IF('Language choice &amp; Intro'!$I$3&lt;&gt;"FR",IF('Language choice &amp; Intro'!$I$3&lt;&gt;"DE",'EN16931-DB'!K44,'EN16931-DB'!H44),'EN16931-DB'!E44)</f>
        <v>Exemple : code postal ou numéro postal d'acheminement.</v>
      </c>
      <c r="F44" s="11" t="s">
        <v>121</v>
      </c>
    </row>
    <row r="45" spans="1:6" ht="28.8" x14ac:dyDescent="0.3">
      <c r="A45" s="35" t="str">
        <f>'EN16931-DB'!B45</f>
        <v>BT-39</v>
      </c>
      <c r="B45" s="6" t="str">
        <f>'EN16931-DB'!A45</f>
        <v>BG-5</v>
      </c>
      <c r="C45" s="36" t="str">
        <f>IF('Language choice &amp; Intro'!$I$3&lt;&gt;"FR",IF('Language choice &amp; Intro'!$I$3&lt;&gt;"DE",'EN16931-DB'!I45,'EN16931-DB'!F45),'EN16931-DB'!C45)</f>
        <v>Subdivision du pays du vendeur</v>
      </c>
      <c r="D45" s="36" t="str">
        <f>IF('Language choice &amp; Intro'!$I$3&lt;&gt;"FR",IF('Language choice &amp; Intro'!$I$3&lt;&gt;"DE",'EN16931-DB'!J45,'EN16931-DB'!G45),'EN16931-DB'!D45)</f>
        <v>Subdivision d'un pays.</v>
      </c>
      <c r="E45" s="36" t="str">
        <f>IF('Language choice &amp; Intro'!$I$3&lt;&gt;"FR",IF('Language choice &amp; Intro'!$I$3&lt;&gt;"DE",'EN16931-DB'!K45,'EN16931-DB'!H45),'EN16931-DB'!E45)</f>
        <v>Exemple : région, comté, état, province, etc.</v>
      </c>
      <c r="F45" s="11" t="s">
        <v>778</v>
      </c>
    </row>
    <row r="46" spans="1:6" ht="57.6" x14ac:dyDescent="0.3">
      <c r="A46" s="35" t="str">
        <f>'EN16931-DB'!B46</f>
        <v>BT-40</v>
      </c>
      <c r="B46" s="6" t="str">
        <f>'EN16931-DB'!A46</f>
        <v>BG-5</v>
      </c>
      <c r="C46" s="36" t="str">
        <f>IF('Language choice &amp; Intro'!$I$3&lt;&gt;"FR",IF('Language choice &amp; Intro'!$I$3&lt;&gt;"DE",'EN16931-DB'!I46,'EN16931-DB'!F46),'EN16931-DB'!C46)</f>
        <v>Code de pays du vendeur</v>
      </c>
      <c r="D46" s="36" t="str">
        <f>IF('Language choice &amp; Intro'!$I$3&lt;&gt;"FR",IF('Language choice &amp; Intro'!$I$3&lt;&gt;"DE",'EN16931-DB'!J46,'EN16931-DB'!G46),'EN16931-DB'!D46)</f>
        <v>Code d'identification du pays.</v>
      </c>
      <c r="E46" s="36" t="str">
        <f>IF('Language choice &amp; Intro'!$I$3&lt;&gt;"FR",IF('Language choice &amp; Intro'!$I$3&lt;&gt;"DE",'EN16931-DB'!K46,'EN16931-DB'!H46),'EN16931-DB'!E46)</f>
        <v>Si aucun représentant fiscal n'est spécifié, c'est le pays dans lequel la TVA doit être réglée. Les listes de pays valides sont enregistrées auprès de l'Agence de maintenance de la norme EN ISO 3166-1 « Codes pour la représentation des noms de pays et de leurs subdivisions ».</v>
      </c>
      <c r="F46" s="11" t="s">
        <v>120</v>
      </c>
    </row>
    <row r="47" spans="1:6" ht="28.8" x14ac:dyDescent="0.3">
      <c r="A47" s="35" t="str">
        <f>'EN16931-DB'!B47</f>
        <v>GROUP</v>
      </c>
      <c r="B47" s="6" t="str">
        <f>'EN16931-DB'!A47</f>
        <v>BG-6</v>
      </c>
      <c r="C47" s="36" t="str">
        <f>IF('Language choice &amp; Intro'!$I$3&lt;&gt;"FR",IF('Language choice &amp; Intro'!$I$3&lt;&gt;"DE",'EN16931-DB'!I47,'EN16931-DB'!F47),'EN16931-DB'!C47)</f>
        <v>CONTACT DU VENDEUR</v>
      </c>
      <c r="D47" s="36" t="str">
        <f>IF('Language choice &amp; Intro'!$I$3&lt;&gt;"FR",IF('Language choice &amp; Intro'!$I$3&lt;&gt;"DE",'EN16931-DB'!J47,'EN16931-DB'!G47),'EN16931-DB'!D47)</f>
        <v>Groupe de termes métiers fournissant des informations de contact concernant le Vendeur.</v>
      </c>
      <c r="E47" s="36" t="str">
        <f>IF('Language choice &amp; Intro'!$I$3&lt;&gt;"FR",IF('Language choice &amp; Intro'!$I$3&lt;&gt;"DE",'EN16931-DB'!K47,'EN16931-DB'!H47),'EN16931-DB'!E47)</f>
        <v xml:space="preserve"> </v>
      </c>
      <c r="F47" s="11" t="s">
        <v>780</v>
      </c>
    </row>
    <row r="48" spans="1:6" ht="28.8" x14ac:dyDescent="0.3">
      <c r="A48" s="35" t="str">
        <f>'EN16931-DB'!B48</f>
        <v>BT-41</v>
      </c>
      <c r="B48" s="6" t="str">
        <f>'EN16931-DB'!A48</f>
        <v>BG-6</v>
      </c>
      <c r="C48" s="36" t="str">
        <f>IF('Language choice &amp; Intro'!$I$3&lt;&gt;"FR",IF('Language choice &amp; Intro'!$I$3&lt;&gt;"DE",'EN16931-DB'!I48,'EN16931-DB'!F48),'EN16931-DB'!C48)</f>
        <v>Point de contact du vendeur</v>
      </c>
      <c r="D48" s="36" t="str">
        <f>IF('Language choice &amp; Intro'!$I$3&lt;&gt;"FR",IF('Language choice &amp; Intro'!$I$3&lt;&gt;"DE",'EN16931-DB'!J48,'EN16931-DB'!G48),'EN16931-DB'!D48)</f>
        <v>Point de contact correspondant à une entité juridique ou à une personne morale.</v>
      </c>
      <c r="E48" s="36" t="str">
        <f>IF('Language choice &amp; Intro'!$I$3&lt;&gt;"FR",IF('Language choice &amp; Intro'!$I$3&lt;&gt;"DE",'EN16931-DB'!K48,'EN16931-DB'!H48),'EN16931-DB'!E48)</f>
        <v>Exemple : nom d'une personne, ou identification d'un contact, d'un service ou d'un bureau.</v>
      </c>
      <c r="F48" s="11" t="s">
        <v>125</v>
      </c>
    </row>
    <row r="49" spans="1:6" ht="28.8" x14ac:dyDescent="0.3">
      <c r="A49" s="35" t="str">
        <f>'EN16931-DB'!B49</f>
        <v>BT-42</v>
      </c>
      <c r="B49" s="6" t="str">
        <f>'EN16931-DB'!A49</f>
        <v>BG-6</v>
      </c>
      <c r="C49" s="36" t="str">
        <f>IF('Language choice &amp; Intro'!$I$3&lt;&gt;"FR",IF('Language choice &amp; Intro'!$I$3&lt;&gt;"DE",'EN16931-DB'!I49,'EN16931-DB'!F49),'EN16931-DB'!C49)</f>
        <v>Numéro de téléphone du contact du vendeur</v>
      </c>
      <c r="D49" s="36" t="str">
        <f>IF('Language choice &amp; Intro'!$I$3&lt;&gt;"FR",IF('Language choice &amp; Intro'!$I$3&lt;&gt;"DE",'EN16931-DB'!J49,'EN16931-DB'!G49),'EN16931-DB'!D49)</f>
        <v>Numéro de téléphone du point de contact.</v>
      </c>
      <c r="E49" s="36" t="str">
        <f>IF('Language choice &amp; Intro'!$I$3&lt;&gt;"FR",IF('Language choice &amp; Intro'!$I$3&lt;&gt;"DE",'EN16931-DB'!K49,'EN16931-DB'!H49),'EN16931-DB'!E49)</f>
        <v xml:space="preserve"> </v>
      </c>
      <c r="F49" s="11" t="s">
        <v>126</v>
      </c>
    </row>
    <row r="50" spans="1:6" ht="28.8" x14ac:dyDescent="0.3">
      <c r="A50" s="35" t="str">
        <f>'EN16931-DB'!B50</f>
        <v>BT-43</v>
      </c>
      <c r="B50" s="6" t="str">
        <f>'EN16931-DB'!A50</f>
        <v>BG-6</v>
      </c>
      <c r="C50" s="36" t="str">
        <f>IF('Language choice &amp; Intro'!$I$3&lt;&gt;"FR",IF('Language choice &amp; Intro'!$I$3&lt;&gt;"DE",'EN16931-DB'!I50,'EN16931-DB'!F50),'EN16931-DB'!C50)</f>
        <v>Adresse électronique du contact du vendeur</v>
      </c>
      <c r="D50" s="36" t="str">
        <f>IF('Language choice &amp; Intro'!$I$3&lt;&gt;"FR",IF('Language choice &amp; Intro'!$I$3&lt;&gt;"DE",'EN16931-DB'!J50,'EN16931-DB'!G50),'EN16931-DB'!D50)</f>
        <v>Adresse e-mail du point de contact.</v>
      </c>
      <c r="E50" s="36" t="str">
        <f>IF('Language choice &amp; Intro'!$I$3&lt;&gt;"FR",IF('Language choice &amp; Intro'!$I$3&lt;&gt;"DE",'EN16931-DB'!K50,'EN16931-DB'!H50),'EN16931-DB'!E50)</f>
        <v xml:space="preserve"> </v>
      </c>
      <c r="F50" s="11" t="s">
        <v>127</v>
      </c>
    </row>
    <row r="51" spans="1:6" ht="28.8" x14ac:dyDescent="0.3">
      <c r="A51" s="35" t="str">
        <f>'EN16931-DB'!B51</f>
        <v>GROUP</v>
      </c>
      <c r="B51" s="6" t="str">
        <f>'EN16931-DB'!A51</f>
        <v>BG-7</v>
      </c>
      <c r="C51" s="36" t="str">
        <f>IF('Language choice &amp; Intro'!$I$3&lt;&gt;"FR",IF('Language choice &amp; Intro'!$I$3&lt;&gt;"DE",'EN16931-DB'!I51,'EN16931-DB'!F51),'EN16931-DB'!C51)</f>
        <v>ACHETEUR</v>
      </c>
      <c r="D51" s="36" t="str">
        <f>IF('Language choice &amp; Intro'!$I$3&lt;&gt;"FR",IF('Language choice &amp; Intro'!$I$3&lt;&gt;"DE",'EN16931-DB'!J51,'EN16931-DB'!G51),'EN16931-DB'!D51)</f>
        <v>Groupe de termes métiers fournissant des informations sur l'Acheteur.</v>
      </c>
      <c r="E51" s="36" t="str">
        <f>IF('Language choice &amp; Intro'!$I$3&lt;&gt;"FR",IF('Language choice &amp; Intro'!$I$3&lt;&gt;"DE",'EN16931-DB'!K51,'EN16931-DB'!H51),'EN16931-DB'!E51)</f>
        <v xml:space="preserve"> </v>
      </c>
      <c r="F51" s="11" t="s">
        <v>781</v>
      </c>
    </row>
    <row r="52" spans="1:6" ht="28.8" x14ac:dyDescent="0.3">
      <c r="A52" s="35" t="str">
        <f>'EN16931-DB'!B52</f>
        <v>BT-44</v>
      </c>
      <c r="B52" s="6" t="str">
        <f>'EN16931-DB'!A52</f>
        <v>BG-7</v>
      </c>
      <c r="C52" s="36" t="str">
        <f>IF('Language choice &amp; Intro'!$I$3&lt;&gt;"FR",IF('Language choice &amp; Intro'!$I$3&lt;&gt;"DE",'EN16931-DB'!I52,'EN16931-DB'!F52),'EN16931-DB'!C52)</f>
        <v>Raison sociale de l'acheteur</v>
      </c>
      <c r="D52" s="36" t="str">
        <f>IF('Language choice &amp; Intro'!$I$3&lt;&gt;"FR",IF('Language choice &amp; Intro'!$I$3&lt;&gt;"DE",'EN16931-DB'!J52,'EN16931-DB'!G52),'EN16931-DB'!D52)</f>
        <v>Nom complet de l'Acheteur.</v>
      </c>
      <c r="E52" s="36" t="str">
        <f>IF('Language choice &amp; Intro'!$I$3&lt;&gt;"FR",IF('Language choice &amp; Intro'!$I$3&lt;&gt;"DE",'EN16931-DB'!K52,'EN16931-DB'!H52),'EN16931-DB'!E52)</f>
        <v xml:space="preserve"> </v>
      </c>
      <c r="F52" s="11" t="s">
        <v>783</v>
      </c>
    </row>
    <row r="53" spans="1:6" ht="43.2" x14ac:dyDescent="0.3">
      <c r="A53" s="35" t="str">
        <f>'EN16931-DB'!B53</f>
        <v>BT-45</v>
      </c>
      <c r="B53" s="6" t="str">
        <f>'EN16931-DB'!A53</f>
        <v>BG-7</v>
      </c>
      <c r="C53" s="36" t="str">
        <f>IF('Language choice &amp; Intro'!$I$3&lt;&gt;"FR",IF('Language choice &amp; Intro'!$I$3&lt;&gt;"DE",'EN16931-DB'!I53,'EN16931-DB'!F53),'EN16931-DB'!C53)</f>
        <v>Appellation commerciale de l'acheteur</v>
      </c>
      <c r="D53" s="36" t="str">
        <f>IF('Language choice &amp; Intro'!$I$3&lt;&gt;"FR",IF('Language choice &amp; Intro'!$I$3&lt;&gt;"DE",'EN16931-DB'!J53,'EN16931-DB'!G53),'EN16931-DB'!D53)</f>
        <v>Nom sous lequel l'Acheteur est connu, autre que la Raison sociale de l'Acheteur (également appelée Dénomination commerciale).</v>
      </c>
      <c r="E53" s="36" t="str">
        <f>IF('Language choice &amp; Intro'!$I$3&lt;&gt;"FR",IF('Language choice &amp; Intro'!$I$3&lt;&gt;"DE",'EN16931-DB'!K53,'EN16931-DB'!H53),'EN16931-DB'!E53)</f>
        <v>Elle peut être utilisée si elle diffère de la Raison sociale de l'Acheteur.</v>
      </c>
      <c r="F53" s="11" t="s">
        <v>128</v>
      </c>
    </row>
    <row r="54" spans="1:6" ht="100.8" x14ac:dyDescent="0.3">
      <c r="A54" s="35" t="str">
        <f>'EN16931-DB'!B54</f>
        <v>BT-46</v>
      </c>
      <c r="B54" s="6" t="str">
        <f>'EN16931-DB'!A54</f>
        <v>BG-7</v>
      </c>
      <c r="C54" s="36" t="str">
        <f>IF('Language choice &amp; Intro'!$I$3&lt;&gt;"FR",IF('Language choice &amp; Intro'!$I$3&lt;&gt;"DE",'EN16931-DB'!I54,'EN16931-DB'!F54),'EN16931-DB'!C54)</f>
        <v>Identifiant de l'acheteur
Identifiant du schéma</v>
      </c>
      <c r="D54" s="36" t="str">
        <f>IF('Language choice &amp; Intro'!$I$3&lt;&gt;"FR",IF('Language choice &amp; Intro'!$I$3&lt;&gt;"DE",'EN16931-DB'!J54,'EN16931-DB'!G54),'EN16931-DB'!D54)</f>
        <v>Identification de l'Acheteur.
L'identifiant du schéma d'identification de l'identifiant de l'Acheteur.</v>
      </c>
      <c r="E54" s="36" t="str">
        <f>IF('Language choice &amp; Intro'!$I$3&lt;&gt;"FR",IF('Language choice &amp; Intro'!$I$3&lt;&gt;"DE",'EN16931-DB'!K54,'EN16931-DB'!H54),'EN16931-DB'!E54)</f>
        <v>Si aucun schéma n'est spécifié, il convient qu'il soit connu de l'Acheteur et du Vendeur, par exemple, un identifiant du Vendeur préalablement échangé entre l’Acheteur et le Vendeur.
S'il est utilisé, le schéma d'identification doit être choisi parmi les codes de la liste publiée par l'agence de maintenance de l'ISO/IEC 6523.</v>
      </c>
      <c r="F54" s="11" t="s">
        <v>782</v>
      </c>
    </row>
    <row r="55" spans="1:6" ht="129.6" x14ac:dyDescent="0.3">
      <c r="A55" s="35" t="str">
        <f>'EN16931-DB'!B55</f>
        <v>BT-47</v>
      </c>
      <c r="B55" s="6" t="str">
        <f>'EN16931-DB'!A55</f>
        <v>BG-7</v>
      </c>
      <c r="C55" s="36" t="str">
        <f>IF('Language choice &amp; Intro'!$I$3&lt;&gt;"FR",IF('Language choice &amp; Intro'!$I$3&lt;&gt;"DE",'EN16931-DB'!I55,'EN16931-DB'!F55),'EN16931-DB'!C55)</f>
        <v>Identifiant d’enregistrement légal de l'acheteur
Identifiant du schéma</v>
      </c>
      <c r="D55" s="36" t="str">
        <f>IF('Language choice &amp; Intro'!$I$3&lt;&gt;"FR",IF('Language choice &amp; Intro'!$I$3&lt;&gt;"DE",'EN16931-DB'!J55,'EN16931-DB'!G55),'EN16931-DB'!D55)</f>
        <v>Identifiant délivré par un organisme d’enregistrement officiel, qui identifie l'Acheteur comme une entité juridique ou une personne morale.
Identifiant du schéma d'identification de l'identifiant d'enregistrement légal de l'Acheteur.</v>
      </c>
      <c r="E55" s="36" t="str">
        <f>IF('Language choice &amp; Intro'!$I$3&lt;&gt;"FR",IF('Language choice &amp; Intro'!$I$3&lt;&gt;"DE",'EN16931-DB'!K55,'EN16931-DB'!H55),'EN16931-DB'!E55)</f>
        <v>Si aucun schéma d'identification n'est spécifié, il convient qu'il soit connu de l'Acheteur et du Vendeur, par exemple, un identifiant utilisé de manière exclusive dans l'environnement juridique applicable.
S'il est utilisé, le schéma d'identification doit être choisi parmi les codes de la liste publiée par l'agence de maintenance de l'ISO/IEC 6523.</v>
      </c>
      <c r="F55" s="11" t="s">
        <v>784</v>
      </c>
    </row>
    <row r="56" spans="1:6" ht="28.8" x14ac:dyDescent="0.3">
      <c r="A56" s="35" t="str">
        <f>'EN16931-DB'!B56</f>
        <v>BT-48</v>
      </c>
      <c r="B56" s="6" t="str">
        <f>'EN16931-DB'!A56</f>
        <v>BG-7</v>
      </c>
      <c r="C56" s="36" t="str">
        <f>IF('Language choice &amp; Intro'!$I$3&lt;&gt;"FR",IF('Language choice &amp; Intro'!$I$3&lt;&gt;"DE",'EN16931-DB'!I56,'EN16931-DB'!F56),'EN16931-DB'!C56)</f>
        <v>Identifiant à la TVA de l'acheteur</v>
      </c>
      <c r="D56" s="36" t="str">
        <f>IF('Language choice &amp; Intro'!$I$3&lt;&gt;"FR",IF('Language choice &amp; Intro'!$I$3&lt;&gt;"DE",'EN16931-DB'!J56,'EN16931-DB'!G56),'EN16931-DB'!D56)</f>
        <v>Identifiant à la TVA de l'Acheteur (également appelé Numéro d'identification à la TVA de l'acheteur).</v>
      </c>
      <c r="E56" s="36" t="str">
        <f>IF('Language choice &amp; Intro'!$I$3&lt;&gt;"FR",IF('Language choice &amp; Intro'!$I$3&lt;&gt;"DE",'EN16931-DB'!K56,'EN16931-DB'!H56),'EN16931-DB'!E56)</f>
        <v>Numéro de TVA préfixé par un code pays fondé sur la norme EN ISO 3166-1 « Codes pour la représentation des noms de pays et de leurs subdivisions »</v>
      </c>
      <c r="F56" s="11" t="s">
        <v>129</v>
      </c>
    </row>
    <row r="57" spans="1:6" ht="72" x14ac:dyDescent="0.3">
      <c r="A57" s="35" t="str">
        <f>'EN16931-DB'!B57</f>
        <v>BT-49</v>
      </c>
      <c r="B57" s="6" t="str">
        <f>'EN16931-DB'!A57</f>
        <v>BG-7</v>
      </c>
      <c r="C57" s="36" t="str">
        <f>IF('Language choice &amp; Intro'!$I$3&lt;&gt;"FR",IF('Language choice &amp; Intro'!$I$3&lt;&gt;"DE",'EN16931-DB'!I57,'EN16931-DB'!F57),'EN16931-DB'!C57)</f>
        <v>Adresse électronique de l'acheteur
Identifiant du schéma</v>
      </c>
      <c r="D57" s="36" t="str">
        <f>IF('Language choice &amp; Intro'!$I$3&lt;&gt;"FR",IF('Language choice &amp; Intro'!$I$3&lt;&gt;"DE",'EN16931-DB'!J57,'EN16931-DB'!G57),'EN16931-DB'!D57)</f>
        <v>Identifie l'Adresse électronique de l'acheteur à laquelle la facture est transmise.
L'identifiant du schéma d'identification de l'Adresse électronique de l'acheteur.</v>
      </c>
      <c r="E57" s="36" t="str">
        <f>IF('Language choice &amp; Intro'!$I$3&lt;&gt;"FR",IF('Language choice &amp; Intro'!$I$3&lt;&gt;"DE",'EN16931-DB'!K57,'EN16931-DB'!H57),'EN16931-DB'!E57)</f>
        <v xml:space="preserve">
L'identifiant du schéma doit être choisi à partir d'une liste tenue à jour par le Mécanisme pour l'interconnexion en Europe.</v>
      </c>
      <c r="F57" s="11" t="s">
        <v>1037</v>
      </c>
    </row>
    <row r="58" spans="1:6" ht="28.8" x14ac:dyDescent="0.3">
      <c r="A58" s="35" t="str">
        <f>'EN16931-DB'!B58</f>
        <v>GROUP</v>
      </c>
      <c r="B58" s="6" t="str">
        <f>'EN16931-DB'!A58</f>
        <v>BG-8</v>
      </c>
      <c r="C58" s="36" t="str">
        <f>IF('Language choice &amp; Intro'!$I$3&lt;&gt;"FR",IF('Language choice &amp; Intro'!$I$3&lt;&gt;"DE",'EN16931-DB'!I58,'EN16931-DB'!F58),'EN16931-DB'!C58)</f>
        <v>ADRESSE POSTALE DE L'ACHETEUR</v>
      </c>
      <c r="D58" s="36" t="str">
        <f>IF('Language choice &amp; Intro'!$I$3&lt;&gt;"FR",IF('Language choice &amp; Intro'!$I$3&lt;&gt;"DE",'EN16931-DB'!J58,'EN16931-DB'!G58),'EN16931-DB'!D58)</f>
        <v>Groupe de termes métiers fournissant des informations sur l'adresse postale de l'Acheteur.</v>
      </c>
      <c r="E58" s="36" t="str">
        <f>IF('Language choice &amp; Intro'!$I$3&lt;&gt;"FR",IF('Language choice &amp; Intro'!$I$3&lt;&gt;"DE",'EN16931-DB'!K58,'EN16931-DB'!H58),'EN16931-DB'!E58)</f>
        <v>Un nombre suffisant de composants de l'adresse doivent être remplis pour se conformer aux exigences légales.</v>
      </c>
      <c r="F58" s="11" t="s">
        <v>785</v>
      </c>
    </row>
    <row r="59" spans="1:6" ht="28.8" x14ac:dyDescent="0.3">
      <c r="A59" s="35" t="str">
        <f>'EN16931-DB'!B59</f>
        <v>BT-50</v>
      </c>
      <c r="B59" s="6" t="str">
        <f>'EN16931-DB'!A59</f>
        <v>BG-8</v>
      </c>
      <c r="C59" s="36" t="str">
        <f>IF('Language choice &amp; Intro'!$I$3&lt;&gt;"FR",IF('Language choice &amp; Intro'!$I$3&lt;&gt;"DE",'EN16931-DB'!I59,'EN16931-DB'!F59),'EN16931-DB'!C59)</f>
        <v>Adresse de l'acheteur - Ligne 1</v>
      </c>
      <c r="D59" s="36" t="str">
        <f>IF('Language choice &amp; Intro'!$I$3&lt;&gt;"FR",IF('Language choice &amp; Intro'!$I$3&lt;&gt;"DE",'EN16931-DB'!J59,'EN16931-DB'!G59),'EN16931-DB'!D59)</f>
        <v>Ligne principale d'une adresse.</v>
      </c>
      <c r="E59" s="36" t="str">
        <f>IF('Language choice &amp; Intro'!$I$3&lt;&gt;"FR",IF('Language choice &amp; Intro'!$I$3&lt;&gt;"DE",'EN16931-DB'!K59,'EN16931-DB'!H59),'EN16931-DB'!E59)</f>
        <v>Généralement, le nom et le numéro de la rue ou la boîte postale.</v>
      </c>
      <c r="F59" s="11" t="s">
        <v>133</v>
      </c>
    </row>
    <row r="60" spans="1:6" ht="43.2" x14ac:dyDescent="0.3">
      <c r="A60" s="35" t="str">
        <f>'EN16931-DB'!B60</f>
        <v>BT-51</v>
      </c>
      <c r="B60" s="6" t="str">
        <f>'EN16931-DB'!A60</f>
        <v>BG-8</v>
      </c>
      <c r="C60" s="36" t="str">
        <f>IF('Language choice &amp; Intro'!$I$3&lt;&gt;"FR",IF('Language choice &amp; Intro'!$I$3&lt;&gt;"DE",'EN16931-DB'!I60,'EN16931-DB'!F60),'EN16931-DB'!C60)</f>
        <v>Adresse de l'acheteur - Ligne 2</v>
      </c>
      <c r="D60" s="36" t="str">
        <f>IF('Language choice &amp; Intro'!$I$3&lt;&gt;"FR",IF('Language choice &amp; Intro'!$I$3&lt;&gt;"DE",'EN16931-DB'!J60,'EN16931-DB'!G60),'EN16931-DB'!D60)</f>
        <v>Ligne supplémentaire d'une adresse, qui peut être utilisée pour donner des précisions et compléter la ligne principale.</v>
      </c>
      <c r="E60" s="36" t="str">
        <f>IF('Language choice &amp; Intro'!$I$3&lt;&gt;"FR",IF('Language choice &amp; Intro'!$I$3&lt;&gt;"DE",'EN16931-DB'!K60,'EN16931-DB'!H60),'EN16931-DB'!E60)</f>
        <v xml:space="preserve"> </v>
      </c>
      <c r="F60" s="11" t="s">
        <v>134</v>
      </c>
    </row>
    <row r="61" spans="1:6" ht="43.2" x14ac:dyDescent="0.3">
      <c r="A61" s="35" t="str">
        <f>'EN16931-DB'!B61</f>
        <v>BT-163</v>
      </c>
      <c r="B61" s="6" t="str">
        <f>'EN16931-DB'!A61</f>
        <v>BG-8</v>
      </c>
      <c r="C61" s="36" t="str">
        <f>IF('Language choice &amp; Intro'!$I$3&lt;&gt;"FR",IF('Language choice &amp; Intro'!$I$3&lt;&gt;"DE",'EN16931-DB'!I61,'EN16931-DB'!F61),'EN16931-DB'!C61)</f>
        <v>Adresse de l'acheteur - Ligne 3</v>
      </c>
      <c r="D61" s="36" t="str">
        <f>IF('Language choice &amp; Intro'!$I$3&lt;&gt;"FR",IF('Language choice &amp; Intro'!$I$3&lt;&gt;"DE",'EN16931-DB'!J61,'EN16931-DB'!G61),'EN16931-DB'!D61)</f>
        <v>Ligne supplémentaire d'une adresse, qui peut être utilisée pour donner des précisions et compléter la ligne principale.</v>
      </c>
      <c r="E61" s="36" t="str">
        <f>IF('Language choice &amp; Intro'!$I$3&lt;&gt;"FR",IF('Language choice &amp; Intro'!$I$3&lt;&gt;"DE",'EN16931-DB'!K61,'EN16931-DB'!H61),'EN16931-DB'!E61)</f>
        <v xml:space="preserve"> </v>
      </c>
      <c r="F61" s="11" t="s">
        <v>787</v>
      </c>
    </row>
    <row r="62" spans="1:6" ht="28.8" x14ac:dyDescent="0.3">
      <c r="A62" s="35" t="str">
        <f>'EN16931-DB'!B62</f>
        <v>BT-52</v>
      </c>
      <c r="B62" s="6" t="str">
        <f>'EN16931-DB'!A62</f>
        <v>BG-8</v>
      </c>
      <c r="C62" s="36" t="str">
        <f>IF('Language choice &amp; Intro'!$I$3&lt;&gt;"FR",IF('Language choice &amp; Intro'!$I$3&lt;&gt;"DE",'EN16931-DB'!I62,'EN16931-DB'!F62),'EN16931-DB'!C62)</f>
        <v>Localité de l'acheteur</v>
      </c>
      <c r="D62" s="36" t="str">
        <f>IF('Language choice &amp; Intro'!$I$3&lt;&gt;"FR",IF('Language choice &amp; Intro'!$I$3&lt;&gt;"DE",'EN16931-DB'!J62,'EN16931-DB'!G62),'EN16931-DB'!D62)</f>
        <v>Nom usuel de la commune, ville ou village, dans laquelle se trouve l'adresse de l'Acheteur.</v>
      </c>
      <c r="E62" s="36" t="str">
        <f>IF('Language choice &amp; Intro'!$I$3&lt;&gt;"FR",IF('Language choice &amp; Intro'!$I$3&lt;&gt;"DE",'EN16931-DB'!K62,'EN16931-DB'!H62),'EN16931-DB'!E62)</f>
        <v xml:space="preserve"> </v>
      </c>
      <c r="F62" s="11" t="s">
        <v>132</v>
      </c>
    </row>
    <row r="63" spans="1:6" ht="28.8" x14ac:dyDescent="0.3">
      <c r="A63" s="35" t="str">
        <f>'EN16931-DB'!B63</f>
        <v>BT-53</v>
      </c>
      <c r="B63" s="6" t="str">
        <f>'EN16931-DB'!A63</f>
        <v>BG-8</v>
      </c>
      <c r="C63" s="36" t="str">
        <f>IF('Language choice &amp; Intro'!$I$3&lt;&gt;"FR",IF('Language choice &amp; Intro'!$I$3&lt;&gt;"DE",'EN16931-DB'!I63,'EN16931-DB'!F63),'EN16931-DB'!C63)</f>
        <v>Code postal de l'acheteur</v>
      </c>
      <c r="D63" s="36" t="str">
        <f>IF('Language choice &amp; Intro'!$I$3&lt;&gt;"FR",IF('Language choice &amp; Intro'!$I$3&lt;&gt;"DE",'EN16931-DB'!J63,'EN16931-DB'!G63),'EN16931-DB'!D63)</f>
        <v>Identifiant d'un groupe adressable de propriétés, conforme au service postal concerné.</v>
      </c>
      <c r="E63" s="36" t="str">
        <f>IF('Language choice &amp; Intro'!$I$3&lt;&gt;"FR",IF('Language choice &amp; Intro'!$I$3&lt;&gt;"DE",'EN16931-DB'!K63,'EN16931-DB'!H63),'EN16931-DB'!E63)</f>
        <v>Exemple : code postal ou numéro postal d'acheminement.</v>
      </c>
      <c r="F63" s="11" t="s">
        <v>131</v>
      </c>
    </row>
    <row r="64" spans="1:6" ht="28.8" x14ac:dyDescent="0.3">
      <c r="A64" s="35" t="str">
        <f>'EN16931-DB'!B64</f>
        <v>BT-54</v>
      </c>
      <c r="B64" s="6" t="str">
        <f>'EN16931-DB'!A64</f>
        <v>BG-8</v>
      </c>
      <c r="C64" s="36" t="str">
        <f>IF('Language choice &amp; Intro'!$I$3&lt;&gt;"FR",IF('Language choice &amp; Intro'!$I$3&lt;&gt;"DE",'EN16931-DB'!I64,'EN16931-DB'!F64),'EN16931-DB'!C64)</f>
        <v>Subdivision du pays de l'acheteur</v>
      </c>
      <c r="D64" s="36" t="str">
        <f>IF('Language choice &amp; Intro'!$I$3&lt;&gt;"FR",IF('Language choice &amp; Intro'!$I$3&lt;&gt;"DE",'EN16931-DB'!J64,'EN16931-DB'!G64),'EN16931-DB'!D64)</f>
        <v>Subdivision d'un pays.</v>
      </c>
      <c r="E64" s="36" t="str">
        <f>IF('Language choice &amp; Intro'!$I$3&lt;&gt;"FR",IF('Language choice &amp; Intro'!$I$3&lt;&gt;"DE",'EN16931-DB'!K64,'EN16931-DB'!H64),'EN16931-DB'!E64)</f>
        <v>Exemple : région, comté, état, province, etc.</v>
      </c>
      <c r="F64" s="11" t="s">
        <v>786</v>
      </c>
    </row>
    <row r="65" spans="1:6" ht="43.2" x14ac:dyDescent="0.3">
      <c r="A65" s="35" t="str">
        <f>'EN16931-DB'!B65</f>
        <v>BT-55</v>
      </c>
      <c r="B65" s="6" t="str">
        <f>'EN16931-DB'!A65</f>
        <v>BG-8</v>
      </c>
      <c r="C65" s="36" t="str">
        <f>IF('Language choice &amp; Intro'!$I$3&lt;&gt;"FR",IF('Language choice &amp; Intro'!$I$3&lt;&gt;"DE",'EN16931-DB'!I65,'EN16931-DB'!F65),'EN16931-DB'!C65)</f>
        <v>Code de pays de l'acheteur</v>
      </c>
      <c r="D65" s="36" t="str">
        <f>IF('Language choice &amp; Intro'!$I$3&lt;&gt;"FR",IF('Language choice &amp; Intro'!$I$3&lt;&gt;"DE",'EN16931-DB'!J65,'EN16931-DB'!G65),'EN16931-DB'!D65)</f>
        <v>Code d'identification du pays.</v>
      </c>
      <c r="E65" s="36" t="str">
        <f>IF('Language choice &amp; Intro'!$I$3&lt;&gt;"FR",IF('Language choice &amp; Intro'!$I$3&lt;&gt;"DE",'EN16931-DB'!K65,'EN16931-DB'!H65),'EN16931-DB'!E65)</f>
        <v>Les listes de pays valides sont enregistrées auprès de l'Agence de maintenance de la norme EN ISO 3166-1 « Codes pour la représentation des noms de pays et de leurs subdivisions ».</v>
      </c>
      <c r="F65" s="11" t="s">
        <v>130</v>
      </c>
    </row>
    <row r="66" spans="1:6" ht="72" x14ac:dyDescent="0.3">
      <c r="A66" s="35" t="str">
        <f>'EN16931-DB'!B66</f>
        <v>GROUP</v>
      </c>
      <c r="B66" s="6" t="str">
        <f>'EN16931-DB'!A66</f>
        <v>BG-9</v>
      </c>
      <c r="C66" s="36" t="str">
        <f>IF('Language choice &amp; Intro'!$I$3&lt;&gt;"FR",IF('Language choice &amp; Intro'!$I$3&lt;&gt;"DE",'EN16931-DB'!I66,'EN16931-DB'!F66),'EN16931-DB'!C66)</f>
        <v>CONTACT DE L’ACHETEUR</v>
      </c>
      <c r="D66" s="36" t="str">
        <f>IF('Language choice &amp; Intro'!$I$3&lt;&gt;"FR",IF('Language choice &amp; Intro'!$I$3&lt;&gt;"DE",'EN16931-DB'!J66,'EN16931-DB'!G66),'EN16931-DB'!D66)</f>
        <v>Groupe de termes métiers fournissant des informations de contact concernant l'Acheteur.</v>
      </c>
      <c r="E66" s="36" t="str">
        <f>IF('Language choice &amp; Intro'!$I$3&lt;&gt;"FR",IF('Language choice &amp; Intro'!$I$3&lt;&gt;"DE",'EN16931-DB'!K66,'EN16931-DB'!H66),'EN16931-DB'!E66)</f>
        <v>Les coordonnées peuvent être fournies par l'Acheteur au moment de la commande ou parmi les données de référence échangées avant la commande. Il est recommandé de ne pas utiliser les coordonnées de contact pour acheminer en interne la Facture reçue par le destinataire ; il convient d'utiliser à cette fin l'identifiant Référence de l'Acheteur.</v>
      </c>
      <c r="F66" s="11" t="s">
        <v>788</v>
      </c>
    </row>
    <row r="67" spans="1:6" ht="28.8" x14ac:dyDescent="0.3">
      <c r="A67" s="35" t="str">
        <f>'EN16931-DB'!B67</f>
        <v>BT-56</v>
      </c>
      <c r="B67" s="6" t="str">
        <f>'EN16931-DB'!A67</f>
        <v>BG-9</v>
      </c>
      <c r="C67" s="36" t="str">
        <f>IF('Language choice &amp; Intro'!$I$3&lt;&gt;"FR",IF('Language choice &amp; Intro'!$I$3&lt;&gt;"DE",'EN16931-DB'!I67,'EN16931-DB'!F67),'EN16931-DB'!C67)</f>
        <v>Point de contact de l’acheteur</v>
      </c>
      <c r="D67" s="36" t="str">
        <f>IF('Language choice &amp; Intro'!$I$3&lt;&gt;"FR",IF('Language choice &amp; Intro'!$I$3&lt;&gt;"DE",'EN16931-DB'!J67,'EN16931-DB'!G67),'EN16931-DB'!D67)</f>
        <v>Point de contact correspondant à une entité juridique ou à une personne morale.</v>
      </c>
      <c r="E67" s="36" t="str">
        <f>IF('Language choice &amp; Intro'!$I$3&lt;&gt;"FR",IF('Language choice &amp; Intro'!$I$3&lt;&gt;"DE",'EN16931-DB'!K67,'EN16931-DB'!H67),'EN16931-DB'!E67)</f>
        <v>Exemple : nom d'une personne, ou identification d'un contact, d'un service ou d'un bureau.</v>
      </c>
      <c r="F67" s="11" t="s">
        <v>112</v>
      </c>
    </row>
    <row r="68" spans="1:6" ht="28.8" x14ac:dyDescent="0.3">
      <c r="A68" s="35" t="str">
        <f>'EN16931-DB'!B68</f>
        <v>BT-57</v>
      </c>
      <c r="B68" s="6" t="str">
        <f>'EN16931-DB'!A68</f>
        <v>BG-9</v>
      </c>
      <c r="C68" s="36" t="str">
        <f>IF('Language choice &amp; Intro'!$I$3&lt;&gt;"FR",IF('Language choice &amp; Intro'!$I$3&lt;&gt;"DE",'EN16931-DB'!I68,'EN16931-DB'!F68),'EN16931-DB'!C68)</f>
        <v>Numéro de téléphone du contact de l’acheteur</v>
      </c>
      <c r="D68" s="36" t="str">
        <f>IF('Language choice &amp; Intro'!$I$3&lt;&gt;"FR",IF('Language choice &amp; Intro'!$I$3&lt;&gt;"DE",'EN16931-DB'!J68,'EN16931-DB'!G68),'EN16931-DB'!D68)</f>
        <v>Numéro de téléphone du point de contact.</v>
      </c>
      <c r="E68" s="36" t="str">
        <f>IF('Language choice &amp; Intro'!$I$3&lt;&gt;"FR",IF('Language choice &amp; Intro'!$I$3&lt;&gt;"DE",'EN16931-DB'!K68,'EN16931-DB'!H68),'EN16931-DB'!E68)</f>
        <v xml:space="preserve"> </v>
      </c>
      <c r="F68" s="11" t="s">
        <v>789</v>
      </c>
    </row>
    <row r="69" spans="1:6" ht="28.8" x14ac:dyDescent="0.3">
      <c r="A69" s="35" t="str">
        <f>'EN16931-DB'!B69</f>
        <v>BT-58</v>
      </c>
      <c r="B69" s="6" t="str">
        <f>'EN16931-DB'!A69</f>
        <v>BG-9</v>
      </c>
      <c r="C69" s="36" t="str">
        <f>IF('Language choice &amp; Intro'!$I$3&lt;&gt;"FR",IF('Language choice &amp; Intro'!$I$3&lt;&gt;"DE",'EN16931-DB'!I69,'EN16931-DB'!F69),'EN16931-DB'!C69)</f>
        <v>Adresse électronique du contact de l’acheteur</v>
      </c>
      <c r="D69" s="36" t="str">
        <f>IF('Language choice &amp; Intro'!$I$3&lt;&gt;"FR",IF('Language choice &amp; Intro'!$I$3&lt;&gt;"DE",'EN16931-DB'!J69,'EN16931-DB'!G69),'EN16931-DB'!D69)</f>
        <v>Adresse e-mail du point de contact.</v>
      </c>
      <c r="E69" s="36" t="str">
        <f>IF('Language choice &amp; Intro'!$I$3&lt;&gt;"FR",IF('Language choice &amp; Intro'!$I$3&lt;&gt;"DE",'EN16931-DB'!K69,'EN16931-DB'!H69),'EN16931-DB'!E69)</f>
        <v xml:space="preserve"> </v>
      </c>
      <c r="F69" s="11" t="s">
        <v>113</v>
      </c>
    </row>
    <row r="70" spans="1:6" ht="43.2" x14ac:dyDescent="0.3">
      <c r="A70" s="35" t="str">
        <f>'EN16931-DB'!B70</f>
        <v>GROUP</v>
      </c>
      <c r="B70" s="6" t="str">
        <f>'EN16931-DB'!A70</f>
        <v>BG-10</v>
      </c>
      <c r="C70" s="36" t="str">
        <f>IF('Language choice &amp; Intro'!$I$3&lt;&gt;"FR",IF('Language choice &amp; Intro'!$I$3&lt;&gt;"DE",'EN16931-DB'!I70,'EN16931-DB'!F70),'EN16931-DB'!C70)</f>
        <v>BÉNÉFICIAIRE</v>
      </c>
      <c r="D70" s="36" t="str">
        <f>IF('Language choice &amp; Intro'!$I$3&lt;&gt;"FR",IF('Language choice &amp; Intro'!$I$3&lt;&gt;"DE",'EN16931-DB'!J70,'EN16931-DB'!G70),'EN16931-DB'!D70)</f>
        <v>Groupe de termes métiers fournissant des informations sur le Bénéficiaire, c'est-à-dire l’acteur qui reçoit le paiement.</v>
      </c>
      <c r="E70" s="36" t="str">
        <f>IF('Language choice &amp; Intro'!$I$3&lt;&gt;"FR",IF('Language choice &amp; Intro'!$I$3&lt;&gt;"DE",'EN16931-DB'!K70,'EN16931-DB'!H70),'EN16931-DB'!E70)</f>
        <v>Une autre partie que le Vendeur, par exemple un service d'affacturage, peut jouer le rôle du Bénéficiaire.</v>
      </c>
      <c r="F70" s="11" t="s">
        <v>799</v>
      </c>
    </row>
    <row r="71" spans="1:6" ht="28.8" x14ac:dyDescent="0.3">
      <c r="A71" s="35" t="str">
        <f>'EN16931-DB'!B71</f>
        <v>BT-59</v>
      </c>
      <c r="B71" s="6" t="str">
        <f>'EN16931-DB'!A71</f>
        <v>BG-10</v>
      </c>
      <c r="C71" s="36" t="str">
        <f>IF('Language choice &amp; Intro'!$I$3&lt;&gt;"FR",IF('Language choice &amp; Intro'!$I$3&lt;&gt;"DE",'EN16931-DB'!I71,'EN16931-DB'!F71),'EN16931-DB'!C71)</f>
        <v>Nom du bénéficiaire</v>
      </c>
      <c r="D71" s="36" t="str">
        <f>IF('Language choice &amp; Intro'!$I$3&lt;&gt;"FR",IF('Language choice &amp; Intro'!$I$3&lt;&gt;"DE",'EN16931-DB'!J71,'EN16931-DB'!G71),'EN16931-DB'!D71)</f>
        <v>Nom du Bénéficiaire.</v>
      </c>
      <c r="E71" s="36" t="str">
        <f>IF('Language choice &amp; Intro'!$I$3&lt;&gt;"FR",IF('Language choice &amp; Intro'!$I$3&lt;&gt;"DE",'EN16931-DB'!K71,'EN16931-DB'!H71),'EN16931-DB'!E71)</f>
        <v>Doit être utilisé lorsque le Bénéficiaire est différent du Vendeur. Le nom du Bénéficiaire peut cependant être le même que celui du Vendeur.</v>
      </c>
      <c r="F71" s="11" t="s">
        <v>800</v>
      </c>
    </row>
    <row r="72" spans="1:6" ht="100.8" x14ac:dyDescent="0.3">
      <c r="A72" s="35" t="str">
        <f>'EN16931-DB'!B72</f>
        <v>BT-60</v>
      </c>
      <c r="B72" s="6" t="str">
        <f>'EN16931-DB'!A72</f>
        <v>BG-10</v>
      </c>
      <c r="C72" s="36" t="str">
        <f>IF('Language choice &amp; Intro'!$I$3&lt;&gt;"FR",IF('Language choice &amp; Intro'!$I$3&lt;&gt;"DE",'EN16931-DB'!I72,'EN16931-DB'!F72),'EN16931-DB'!C72)</f>
        <v>Identifiant du bénéficiaire
Identifiant du schéma</v>
      </c>
      <c r="D72" s="36" t="str">
        <f>IF('Language choice &amp; Intro'!$I$3&lt;&gt;"FR",IF('Language choice &amp; Intro'!$I$3&lt;&gt;"DE",'EN16931-DB'!J72,'EN16931-DB'!G72),'EN16931-DB'!D72)</f>
        <v>Identification du Bénéficiaire.
L'identifiant du schéma d'identification de l'identifiant du Bénéficiaire.</v>
      </c>
      <c r="E72" s="36" t="str">
        <f>IF('Language choice &amp; Intro'!$I$3&lt;&gt;"FR",IF('Language choice &amp; Intro'!$I$3&lt;&gt;"DE",'EN16931-DB'!K72,'EN16931-DB'!H72),'EN16931-DB'!E72)</f>
        <v>Si aucun schéma n'est spécifié, il convient qu'il soit connu de l'Acheteur et du Vendeur, par exemple, un identifiant du Vendeur préalablement échangé entre l’Acheteur et le Vendeur.
S'il est utilisé, le schéma d'identification doit être choisi parmi les codes de la liste publiée par l'agence de maintenance de l'ISO/IEC 6523.</v>
      </c>
      <c r="F72" s="11" t="s">
        <v>801</v>
      </c>
    </row>
    <row r="73" spans="1:6" ht="115.2" x14ac:dyDescent="0.3">
      <c r="A73" s="35" t="str">
        <f>'EN16931-DB'!B73</f>
        <v>BT-61</v>
      </c>
      <c r="B73" s="6" t="str">
        <f>'EN16931-DB'!A73</f>
        <v>BG-10</v>
      </c>
      <c r="C73" s="36" t="str">
        <f>IF('Language choice &amp; Intro'!$I$3&lt;&gt;"FR",IF('Language choice &amp; Intro'!$I$3&lt;&gt;"DE",'EN16931-DB'!I73,'EN16931-DB'!F73),'EN16931-DB'!C73)</f>
        <v>Identifiant d’enregistrement légal du bénéficiaire
Identifiant du schéma</v>
      </c>
      <c r="D73" s="36" t="str">
        <f>IF('Language choice &amp; Intro'!$I$3&lt;&gt;"FR",IF('Language choice &amp; Intro'!$I$3&lt;&gt;"DE",'EN16931-DB'!J73,'EN16931-DB'!G73),'EN16931-DB'!D73)</f>
        <v>Identifiant délivré par un organisme d’enregistrement officiel, qui identifie le Bénéficiaire comme une entité juridique ou une personne morale.
Identifiant du schéma d'identification de l'identifiant d'enregistrement légal du Bénéficiaire.</v>
      </c>
      <c r="E73" s="36" t="str">
        <f>IF('Language choice &amp; Intro'!$I$3&lt;&gt;"FR",IF('Language choice &amp; Intro'!$I$3&lt;&gt;"DE",'EN16931-DB'!K73,'EN16931-DB'!H73),'EN16931-DB'!E73)</f>
        <v>Si aucun schéma n'est spécifié, il convient qu'il soit connu de l'Acheteur et du Vendeur, par exemple, un identifiant utilisé de manière exclusive dans l'environnement juridique applicable.
S'il est utilisé, le schéma d'identification doit être choisi parmi les codes de la liste publiée par l'agence de maintenance de l'ISO/IEC 6523.</v>
      </c>
      <c r="F73" s="11" t="s">
        <v>802</v>
      </c>
    </row>
    <row r="74" spans="1:6" ht="28.8" x14ac:dyDescent="0.3">
      <c r="A74" s="35" t="str">
        <f>'EN16931-DB'!B74</f>
        <v>GROUP</v>
      </c>
      <c r="B74" s="6" t="str">
        <f>'EN16931-DB'!A74</f>
        <v>BG-11</v>
      </c>
      <c r="C74" s="36" t="str">
        <f>IF('Language choice &amp; Intro'!$I$3&lt;&gt;"FR",IF('Language choice &amp; Intro'!$I$3&lt;&gt;"DE",'EN16931-DB'!I74,'EN16931-DB'!F74),'EN16931-DB'!C74)</f>
        <v>REPRÉSENTANT FISCAL DU VENDEUR</v>
      </c>
      <c r="D74" s="36" t="str">
        <f>IF('Language choice &amp; Intro'!$I$3&lt;&gt;"FR",IF('Language choice &amp; Intro'!$I$3&lt;&gt;"DE",'EN16931-DB'!J74,'EN16931-DB'!G74),'EN16931-DB'!D74)</f>
        <v>Groupe de termes métiers fournissant des informations sur le Représentant fiscal du Vendeur.</v>
      </c>
      <c r="E74" s="36" t="str">
        <f>IF('Language choice &amp; Intro'!$I$3&lt;&gt;"FR",IF('Language choice &amp; Intro'!$I$3&lt;&gt;"DE",'EN16931-DB'!K74,'EN16931-DB'!H74),'EN16931-DB'!E74)</f>
        <v xml:space="preserve"> </v>
      </c>
      <c r="F74" s="11" t="s">
        <v>2235</v>
      </c>
    </row>
    <row r="75" spans="1:6" ht="28.8" x14ac:dyDescent="0.3">
      <c r="A75" s="35" t="str">
        <f>'EN16931-DB'!B75</f>
        <v>BT-62</v>
      </c>
      <c r="B75" s="6" t="str">
        <f>'EN16931-DB'!A75</f>
        <v>BG-11</v>
      </c>
      <c r="C75" s="36" t="str">
        <f>IF('Language choice &amp; Intro'!$I$3&lt;&gt;"FR",IF('Language choice &amp; Intro'!$I$3&lt;&gt;"DE",'EN16931-DB'!I75,'EN16931-DB'!F75),'EN16931-DB'!C75)</f>
        <v>Nom du représentant fiscal du vendeur</v>
      </c>
      <c r="D75" s="36" t="str">
        <f>IF('Language choice &amp; Intro'!$I$3&lt;&gt;"FR",IF('Language choice &amp; Intro'!$I$3&lt;&gt;"DE",'EN16931-DB'!J75,'EN16931-DB'!G75),'EN16931-DB'!D75)</f>
        <v>Nom complet de la partie représentant fiscalement le Vendeur.</v>
      </c>
      <c r="E75" s="36" t="str">
        <f>IF('Language choice &amp; Intro'!$I$3&lt;&gt;"FR",IF('Language choice &amp; Intro'!$I$3&lt;&gt;"DE",'EN16931-DB'!K75,'EN16931-DB'!H75),'EN16931-DB'!E75)</f>
        <v xml:space="preserve"> </v>
      </c>
      <c r="F75" s="11" t="s">
        <v>2237</v>
      </c>
    </row>
    <row r="76" spans="1:6" ht="28.8" x14ac:dyDescent="0.3">
      <c r="A76" s="35" t="str">
        <f>'EN16931-DB'!B76</f>
        <v>BT-63</v>
      </c>
      <c r="B76" s="6" t="str">
        <f>'EN16931-DB'!A76</f>
        <v>BG-11</v>
      </c>
      <c r="C76" s="36" t="str">
        <f>IF('Language choice &amp; Intro'!$I$3&lt;&gt;"FR",IF('Language choice &amp; Intro'!$I$3&lt;&gt;"DE",'EN16931-DB'!I76,'EN16931-DB'!F76),'EN16931-DB'!C76)</f>
        <v>Identifiant à la TVA du représentant fiscal du vendeur</v>
      </c>
      <c r="D76" s="36" t="str">
        <f>IF('Language choice &amp; Intro'!$I$3&lt;&gt;"FR",IF('Language choice &amp; Intro'!$I$3&lt;&gt;"DE",'EN16931-DB'!J76,'EN16931-DB'!G76),'EN16931-DB'!D76)</f>
        <v>Identifiant à la TVA de la partie représentant fiscalement le Vendeur.</v>
      </c>
      <c r="E76" s="36" t="str">
        <f>IF('Language choice &amp; Intro'!$I$3&lt;&gt;"FR",IF('Language choice &amp; Intro'!$I$3&lt;&gt;"DE",'EN16931-DB'!K76,'EN16931-DB'!H76),'EN16931-DB'!E76)</f>
        <v>Numéro de TVA préfixé par un code pays fondé sur la norme EN ISO 3166-1 « Codes pour la représentation des noms de pays et de leurs subdivisions ».</v>
      </c>
      <c r="F76" s="11" t="s">
        <v>2252</v>
      </c>
    </row>
    <row r="77" spans="1:6" ht="57.6" x14ac:dyDescent="0.3">
      <c r="A77" s="35" t="str">
        <f>'EN16931-DB'!B77</f>
        <v>GROUP</v>
      </c>
      <c r="B77" s="6" t="str">
        <f>'EN16931-DB'!A77</f>
        <v>BG-12</v>
      </c>
      <c r="C77" s="36" t="str">
        <f>IF('Language choice &amp; Intro'!$I$3&lt;&gt;"FR",IF('Language choice &amp; Intro'!$I$3&lt;&gt;"DE",'EN16931-DB'!I77,'EN16931-DB'!F77),'EN16931-DB'!C77)</f>
        <v>ADRESSE POSTALE DU REPRÉSENTANT FISCAL DU VENDEUR</v>
      </c>
      <c r="D77" s="36" t="str">
        <f>IF('Language choice &amp; Intro'!$I$3&lt;&gt;"FR",IF('Language choice &amp; Intro'!$I$3&lt;&gt;"DE",'EN16931-DB'!J77,'EN16931-DB'!G77),'EN16931-DB'!D77)</f>
        <v>Groupe de termes métiers fournissant des informations sur l'adresse postale du Représentant fiscal.</v>
      </c>
      <c r="E77" s="36" t="str">
        <f>IF('Language choice &amp; Intro'!$I$3&lt;&gt;"FR",IF('Language choice &amp; Intro'!$I$3&lt;&gt;"DE",'EN16931-DB'!K77,'EN16931-DB'!H77),'EN16931-DB'!E77)</f>
        <v>Le nom/adresse postale du représentant fiscal du Vendeur doit figurer dans la facture, si le Vendeur a un représentant fiscal devant s'acquitter de la TVA due. Un nombre suffisant de composants de l'adresse doivent être remplis pour se conformer aux exigences légales.</v>
      </c>
      <c r="F77" s="11" t="s">
        <v>805</v>
      </c>
    </row>
    <row r="78" spans="1:6" ht="28.8" x14ac:dyDescent="0.3">
      <c r="A78" s="35" t="str">
        <f>'EN16931-DB'!B78</f>
        <v>BT-64</v>
      </c>
      <c r="B78" s="6" t="str">
        <f>'EN16931-DB'!A78</f>
        <v>BG-12</v>
      </c>
      <c r="C78" s="36" t="str">
        <f>IF('Language choice &amp; Intro'!$I$3&lt;&gt;"FR",IF('Language choice &amp; Intro'!$I$3&lt;&gt;"DE",'EN16931-DB'!I78,'EN16931-DB'!F78),'EN16931-DB'!C78)</f>
        <v>Adresse du représentant fiscal - Ligne 1</v>
      </c>
      <c r="D78" s="36" t="str">
        <f>IF('Language choice &amp; Intro'!$I$3&lt;&gt;"FR",IF('Language choice &amp; Intro'!$I$3&lt;&gt;"DE",'EN16931-DB'!J78,'EN16931-DB'!G78),'EN16931-DB'!D78)</f>
        <v>Ligne principale d'une adresse.</v>
      </c>
      <c r="E78" s="36" t="str">
        <f>IF('Language choice &amp; Intro'!$I$3&lt;&gt;"FR",IF('Language choice &amp; Intro'!$I$3&lt;&gt;"DE",'EN16931-DB'!K78,'EN16931-DB'!H78),'EN16931-DB'!E78)</f>
        <v>Généralement, le nom et le numéro de la rue ou la boîte postale.</v>
      </c>
      <c r="F78" s="11" t="s">
        <v>806</v>
      </c>
    </row>
    <row r="79" spans="1:6" ht="43.2" x14ac:dyDescent="0.3">
      <c r="A79" s="35" t="str">
        <f>'EN16931-DB'!B79</f>
        <v>BT-65</v>
      </c>
      <c r="B79" s="6" t="str">
        <f>'EN16931-DB'!A79</f>
        <v>BG-12</v>
      </c>
      <c r="C79" s="36" t="str">
        <f>IF('Language choice &amp; Intro'!$I$3&lt;&gt;"FR",IF('Language choice &amp; Intro'!$I$3&lt;&gt;"DE",'EN16931-DB'!I79,'EN16931-DB'!F79),'EN16931-DB'!C79)</f>
        <v>Adresse du représentant fiscal - Ligne 2</v>
      </c>
      <c r="D79" s="36" t="str">
        <f>IF('Language choice &amp; Intro'!$I$3&lt;&gt;"FR",IF('Language choice &amp; Intro'!$I$3&lt;&gt;"DE",'EN16931-DB'!J79,'EN16931-DB'!G79),'EN16931-DB'!D79)</f>
        <v>Ligne supplémentaire d'une adresse, qui peut être utilisée pour donner des précisions et compléter la ligne principale.</v>
      </c>
      <c r="E79" s="36" t="str">
        <f>IF('Language choice &amp; Intro'!$I$3&lt;&gt;"FR",IF('Language choice &amp; Intro'!$I$3&lt;&gt;"DE",'EN16931-DB'!K79,'EN16931-DB'!H79),'EN16931-DB'!E79)</f>
        <v xml:space="preserve"> </v>
      </c>
      <c r="F79" s="11" t="s">
        <v>807</v>
      </c>
    </row>
    <row r="80" spans="1:6" ht="43.2" x14ac:dyDescent="0.3">
      <c r="A80" s="35" t="str">
        <f>'EN16931-DB'!B80</f>
        <v>BT-164</v>
      </c>
      <c r="B80" s="6" t="str">
        <f>'EN16931-DB'!A80</f>
        <v>BG-12</v>
      </c>
      <c r="C80" s="36" t="str">
        <f>IF('Language choice &amp; Intro'!$I$3&lt;&gt;"FR",IF('Language choice &amp; Intro'!$I$3&lt;&gt;"DE",'EN16931-DB'!I80,'EN16931-DB'!F80),'EN16931-DB'!C80)</f>
        <v>Adresse du représentant fiscal - Ligne 3</v>
      </c>
      <c r="D80" s="36" t="str">
        <f>IF('Language choice &amp; Intro'!$I$3&lt;&gt;"FR",IF('Language choice &amp; Intro'!$I$3&lt;&gt;"DE",'EN16931-DB'!J80,'EN16931-DB'!G80),'EN16931-DB'!D80)</f>
        <v>Ligne supplémentaire d'une adresse, qui peut être utilisée pour donner des précisions et compléter la ligne principale.</v>
      </c>
      <c r="E80" s="36" t="str">
        <f>IF('Language choice &amp; Intro'!$I$3&lt;&gt;"FR",IF('Language choice &amp; Intro'!$I$3&lt;&gt;"DE",'EN16931-DB'!K80,'EN16931-DB'!H80),'EN16931-DB'!E80)</f>
        <v xml:space="preserve"> </v>
      </c>
      <c r="F80" s="11" t="s">
        <v>808</v>
      </c>
    </row>
    <row r="81" spans="1:6" ht="28.8" x14ac:dyDescent="0.3">
      <c r="A81" s="35" t="str">
        <f>'EN16931-DB'!B81</f>
        <v>BT-66</v>
      </c>
      <c r="B81" s="6" t="str">
        <f>'EN16931-DB'!A81</f>
        <v>BG-12</v>
      </c>
      <c r="C81" s="36" t="str">
        <f>IF('Language choice &amp; Intro'!$I$3&lt;&gt;"FR",IF('Language choice &amp; Intro'!$I$3&lt;&gt;"DE",'EN16931-DB'!I81,'EN16931-DB'!F81),'EN16931-DB'!C81)</f>
        <v>Localité du représentant fiscal</v>
      </c>
      <c r="D81" s="36" t="str">
        <f>IF('Language choice &amp; Intro'!$I$3&lt;&gt;"FR",IF('Language choice &amp; Intro'!$I$3&lt;&gt;"DE",'EN16931-DB'!J81,'EN16931-DB'!G81),'EN16931-DB'!D81)</f>
        <v>Nom usuel de la commune, ville ou village, dans laquelle se trouve l'adresse du Représentant fiscal.</v>
      </c>
      <c r="E81" s="36" t="str">
        <f>IF('Language choice &amp; Intro'!$I$3&lt;&gt;"FR",IF('Language choice &amp; Intro'!$I$3&lt;&gt;"DE",'EN16931-DB'!K81,'EN16931-DB'!H81),'EN16931-DB'!E81)</f>
        <v xml:space="preserve"> </v>
      </c>
      <c r="F81" s="11" t="s">
        <v>809</v>
      </c>
    </row>
    <row r="82" spans="1:6" ht="28.8" x14ac:dyDescent="0.3">
      <c r="A82" s="35" t="str">
        <f>'EN16931-DB'!B82</f>
        <v>BT-67</v>
      </c>
      <c r="B82" s="6" t="str">
        <f>'EN16931-DB'!A82</f>
        <v>BG-12</v>
      </c>
      <c r="C82" s="36" t="str">
        <f>IF('Language choice &amp; Intro'!$I$3&lt;&gt;"FR",IF('Language choice &amp; Intro'!$I$3&lt;&gt;"DE",'EN16931-DB'!I82,'EN16931-DB'!F82),'EN16931-DB'!C82)</f>
        <v>Code postal du représentant fiscal</v>
      </c>
      <c r="D82" s="36" t="str">
        <f>IF('Language choice &amp; Intro'!$I$3&lt;&gt;"FR",IF('Language choice &amp; Intro'!$I$3&lt;&gt;"DE",'EN16931-DB'!J82,'EN16931-DB'!G82),'EN16931-DB'!D82)</f>
        <v>Identifiant d'un groupe adressable de propriétés, conforme au service postal concerné.</v>
      </c>
      <c r="E82" s="36" t="str">
        <f>IF('Language choice &amp; Intro'!$I$3&lt;&gt;"FR",IF('Language choice &amp; Intro'!$I$3&lt;&gt;"DE",'EN16931-DB'!K82,'EN16931-DB'!H82),'EN16931-DB'!E82)</f>
        <v>Exemple : code postal ou numéro postal d'acheminement.</v>
      </c>
      <c r="F82" s="11" t="s">
        <v>810</v>
      </c>
    </row>
    <row r="83" spans="1:6" ht="28.8" x14ac:dyDescent="0.3">
      <c r="A83" s="35" t="str">
        <f>'EN16931-DB'!B83</f>
        <v>BT-68</v>
      </c>
      <c r="B83" s="6" t="str">
        <f>'EN16931-DB'!A83</f>
        <v>BG-12</v>
      </c>
      <c r="C83" s="36" t="str">
        <f>IF('Language choice &amp; Intro'!$I$3&lt;&gt;"FR",IF('Language choice &amp; Intro'!$I$3&lt;&gt;"DE",'EN16931-DB'!I83,'EN16931-DB'!F83),'EN16931-DB'!C83)</f>
        <v>Subdivision du pays du représentant fiscal</v>
      </c>
      <c r="D83" s="36" t="str">
        <f>IF('Language choice &amp; Intro'!$I$3&lt;&gt;"FR",IF('Language choice &amp; Intro'!$I$3&lt;&gt;"DE",'EN16931-DB'!J83,'EN16931-DB'!G83),'EN16931-DB'!D83)</f>
        <v>Subdivision d'un pays.</v>
      </c>
      <c r="E83" s="36" t="str">
        <f>IF('Language choice &amp; Intro'!$I$3&lt;&gt;"FR",IF('Language choice &amp; Intro'!$I$3&lt;&gt;"DE",'EN16931-DB'!K83,'EN16931-DB'!H83),'EN16931-DB'!E83)</f>
        <v>Exemple : région, comté, état, province, etc.</v>
      </c>
      <c r="F83" s="11" t="s">
        <v>811</v>
      </c>
    </row>
    <row r="84" spans="1:6" ht="43.2" x14ac:dyDescent="0.3">
      <c r="A84" s="35" t="str">
        <f>'EN16931-DB'!B84</f>
        <v>BT-69</v>
      </c>
      <c r="B84" s="6" t="str">
        <f>'EN16931-DB'!A84</f>
        <v>BG-12</v>
      </c>
      <c r="C84" s="36" t="str">
        <f>IF('Language choice &amp; Intro'!$I$3&lt;&gt;"FR",IF('Language choice &amp; Intro'!$I$3&lt;&gt;"DE",'EN16931-DB'!I84,'EN16931-DB'!F84),'EN16931-DB'!C84)</f>
        <v>Code de pays du représentant fiscal</v>
      </c>
      <c r="D84" s="36" t="str">
        <f>IF('Language choice &amp; Intro'!$I$3&lt;&gt;"FR",IF('Language choice &amp; Intro'!$I$3&lt;&gt;"DE",'EN16931-DB'!J84,'EN16931-DB'!G84),'EN16931-DB'!D84)</f>
        <v>Code d'identification du pays.</v>
      </c>
      <c r="E84" s="36" t="str">
        <f>IF('Language choice &amp; Intro'!$I$3&lt;&gt;"FR",IF('Language choice &amp; Intro'!$I$3&lt;&gt;"DE",'EN16931-DB'!K84,'EN16931-DB'!H84),'EN16931-DB'!E84)</f>
        <v>Pays dans lequel la TVA doit être réglée. Les listes de pays valides sont enregistrées auprès de l'Agence de maintenance de la norme EN ISO 3166-1 « Codes pour la représentation des noms de pays et de leurs subdivisions ».</v>
      </c>
      <c r="F84" s="11" t="s">
        <v>812</v>
      </c>
    </row>
    <row r="85" spans="1:6" ht="43.2" x14ac:dyDescent="0.3">
      <c r="A85" s="35" t="str">
        <f>'EN16931-DB'!B85</f>
        <v>GROUP</v>
      </c>
      <c r="B85" s="6" t="str">
        <f>'EN16931-DB'!A85</f>
        <v>BG-13</v>
      </c>
      <c r="C85" s="36" t="str">
        <f>IF('Language choice &amp; Intro'!$I$3&lt;&gt;"FR",IF('Language choice &amp; Intro'!$I$3&lt;&gt;"DE",'EN16931-DB'!I85,'EN16931-DB'!F85),'EN16931-DB'!C85)</f>
        <v>INFORMATIONS DE LIVRAISON</v>
      </c>
      <c r="D85" s="36" t="str">
        <f>IF('Language choice &amp; Intro'!$I$3&lt;&gt;"FR",IF('Language choice &amp; Intro'!$I$3&lt;&gt;"DE",'EN16931-DB'!J85,'EN16931-DB'!G85),'EN16931-DB'!D85)</f>
        <v>Groupe de termes métiers fournissant des informations sur le lieu et la date auxquels les biens et services facturés sont livrés.</v>
      </c>
      <c r="E85" s="36" t="str">
        <f>IF('Language choice &amp; Intro'!$I$3&lt;&gt;"FR",IF('Language choice &amp; Intro'!$I$3&lt;&gt;"DE",'EN16931-DB'!K85,'EN16931-DB'!H85),'EN16931-DB'!E85)</f>
        <v xml:space="preserve"> </v>
      </c>
      <c r="F85" s="11" t="s">
        <v>813</v>
      </c>
    </row>
    <row r="86" spans="1:6" ht="28.8" x14ac:dyDescent="0.3">
      <c r="A86" s="35" t="str">
        <f>'EN16931-DB'!B86</f>
        <v>BT-70</v>
      </c>
      <c r="B86" s="6" t="str">
        <f>'EN16931-DB'!A86</f>
        <v>BG-13</v>
      </c>
      <c r="C86" s="36" t="str">
        <f>IF('Language choice &amp; Intro'!$I$3&lt;&gt;"FR",IF('Language choice &amp; Intro'!$I$3&lt;&gt;"DE",'EN16931-DB'!I86,'EN16931-DB'!F86),'EN16931-DB'!C86)</f>
        <v>Livré à</v>
      </c>
      <c r="D86" s="36" t="str">
        <f>IF('Language choice &amp; Intro'!$I$3&lt;&gt;"FR",IF('Language choice &amp; Intro'!$I$3&lt;&gt;"DE",'EN16931-DB'!J86,'EN16931-DB'!G86),'EN16931-DB'!D86)</f>
        <v>Nom de la partie à laquelle les biens et services sont livrés.</v>
      </c>
      <c r="E86" s="36" t="str">
        <f>IF('Language choice &amp; Intro'!$I$3&lt;&gt;"FR",IF('Language choice &amp; Intro'!$I$3&lt;&gt;"DE",'EN16931-DB'!K86,'EN16931-DB'!H86),'EN16931-DB'!E86)</f>
        <v>Doit être utilisé si l'Intervenant à livrer est différent de l'Acheteur.</v>
      </c>
      <c r="F86" s="11" t="s">
        <v>814</v>
      </c>
    </row>
    <row r="87" spans="1:6" ht="115.2" x14ac:dyDescent="0.3">
      <c r="A87" s="35" t="str">
        <f>'EN16931-DB'!B87</f>
        <v>BT-71</v>
      </c>
      <c r="B87" s="6" t="str">
        <f>'EN16931-DB'!A87</f>
        <v>BG-13</v>
      </c>
      <c r="C87" s="36" t="str">
        <f>IF('Language choice &amp; Intro'!$I$3&lt;&gt;"FR",IF('Language choice &amp; Intro'!$I$3&lt;&gt;"DE",'EN16931-DB'!I87,'EN16931-DB'!F87),'EN16931-DB'!C87)</f>
        <v>Identifiant de l'établissement de livraison
Identifiant du schéma</v>
      </c>
      <c r="D87" s="36" t="str">
        <f>IF('Language choice &amp; Intro'!$I$3&lt;&gt;"FR",IF('Language choice &amp; Intro'!$I$3&lt;&gt;"DE",'EN16931-DB'!J87,'EN16931-DB'!G87),'EN16931-DB'!D87)</f>
        <v>Identifiant de l'établissement où les biens et services sont livrés.
Identifiant du schéma d'identification de l'Identifiant de l'établissement de livraison.</v>
      </c>
      <c r="E87" s="36" t="str">
        <f>IF('Language choice &amp; Intro'!$I$3&lt;&gt;"FR",IF('Language choice &amp; Intro'!$I$3&lt;&gt;"DE",'EN16931-DB'!K87,'EN16931-DB'!H87),'EN16931-DB'!E87)</f>
        <v>Si aucun schéma n'est spécifié, il convient qu'il soit connu de l'Acheteur et du Vendeur, par exemple, un identifiant du Vendeur préalablement échangé entre l’Acheteur et le Vendeur.
S'il est utilisé, le schéma d'identification doit être choisi parmi les codes de la liste publiée par l'agence de maintenance de l'ISO/IEC 6523.</v>
      </c>
      <c r="F87" s="11" t="s">
        <v>815</v>
      </c>
    </row>
    <row r="88" spans="1:6" ht="28.8" x14ac:dyDescent="0.3">
      <c r="A88" s="35" t="str">
        <f>'EN16931-DB'!B88</f>
        <v>BT-72</v>
      </c>
      <c r="B88" s="6" t="str">
        <f>'EN16931-DB'!A88</f>
        <v>BG-13</v>
      </c>
      <c r="C88" s="36" t="str">
        <f>IF('Language choice &amp; Intro'!$I$3&lt;&gt;"FR",IF('Language choice &amp; Intro'!$I$3&lt;&gt;"DE",'EN16931-DB'!I88,'EN16931-DB'!F88),'EN16931-DB'!C88)</f>
        <v>Date effective de livraison</v>
      </c>
      <c r="D88" s="36" t="str">
        <f>IF('Language choice &amp; Intro'!$I$3&lt;&gt;"FR",IF('Language choice &amp; Intro'!$I$3&lt;&gt;"DE",'EN16931-DB'!J88,'EN16931-DB'!G88),'EN16931-DB'!D88)</f>
        <v>Date à laquelle est effectuée, ou achevée, la livraison de biens ou la prestation de services.</v>
      </c>
      <c r="E88" s="36" t="str">
        <f>IF('Language choice &amp; Intro'!$I$3&lt;&gt;"FR",IF('Language choice &amp; Intro'!$I$3&lt;&gt;"DE",'EN16931-DB'!K88,'EN16931-DB'!H88),'EN16931-DB'!E88)</f>
        <v xml:space="preserve"> </v>
      </c>
      <c r="F88" s="11" t="s">
        <v>816</v>
      </c>
    </row>
    <row r="89" spans="1:6" ht="43.2" x14ac:dyDescent="0.3">
      <c r="A89" s="35" t="str">
        <f>'EN16931-DB'!B89</f>
        <v>GROUP</v>
      </c>
      <c r="B89" s="6" t="str">
        <f>'EN16931-DB'!A89</f>
        <v>BG-14</v>
      </c>
      <c r="C89" s="36" t="str">
        <f>IF('Language choice &amp; Intro'!$I$3&lt;&gt;"FR",IF('Language choice &amp; Intro'!$I$3&lt;&gt;"DE",'EN16931-DB'!I89,'EN16931-DB'!F89),'EN16931-DB'!C89)</f>
        <v>PÉRIODE DE FACTURATION</v>
      </c>
      <c r="D89" s="36" t="str">
        <f>IF('Language choice &amp; Intro'!$I$3&lt;&gt;"FR",IF('Language choice &amp; Intro'!$I$3&lt;&gt;"DE",'EN16931-DB'!J89,'EN16931-DB'!G89),'EN16931-DB'!D89)</f>
        <v>Groupe de termes métiers fournissant des informations sur la période de facturation.</v>
      </c>
      <c r="E89" s="36" t="str">
        <f>IF('Language choice &amp; Intro'!$I$3&lt;&gt;"FR",IF('Language choice &amp; Intro'!$I$3&lt;&gt;"DE",'EN16931-DB'!K89,'EN16931-DB'!H89),'EN16931-DB'!E89)</f>
        <v>Utilisée pour indiquer le moment où la période couverte par la Facture commence et le moment où elle se termine. Également appelée période de livraison.</v>
      </c>
      <c r="F89" s="11" t="s">
        <v>817</v>
      </c>
    </row>
    <row r="90" spans="1:6" ht="28.8" x14ac:dyDescent="0.3">
      <c r="A90" s="35" t="str">
        <f>'EN16931-DB'!B90</f>
        <v>BT-73</v>
      </c>
      <c r="B90" s="6" t="str">
        <f>'EN16931-DB'!A90</f>
        <v>BG-14</v>
      </c>
      <c r="C90" s="36" t="str">
        <f>IF('Language choice &amp; Intro'!$I$3&lt;&gt;"FR",IF('Language choice &amp; Intro'!$I$3&lt;&gt;"DE",'EN16931-DB'!I90,'EN16931-DB'!F90),'EN16931-DB'!C90)</f>
        <v>Date de début de période de facturation</v>
      </c>
      <c r="D90" s="36" t="str">
        <f>IF('Language choice &amp; Intro'!$I$3&lt;&gt;"FR",IF('Language choice &amp; Intro'!$I$3&lt;&gt;"DE",'EN16931-DB'!J90,'EN16931-DB'!G90),'EN16931-DB'!D90)</f>
        <v>Date à laquelle commence la période de facturation.</v>
      </c>
      <c r="E90" s="36" t="str">
        <f>IF('Language choice &amp; Intro'!$I$3&lt;&gt;"FR",IF('Language choice &amp; Intro'!$I$3&lt;&gt;"DE",'EN16931-DB'!K90,'EN16931-DB'!H90),'EN16931-DB'!E90)</f>
        <v>Date initiale de livraison de biens ou de prestation de services.</v>
      </c>
      <c r="F90" s="11" t="s">
        <v>137</v>
      </c>
    </row>
    <row r="91" spans="1:6" x14ac:dyDescent="0.3">
      <c r="A91" s="35" t="str">
        <f>'EN16931-DB'!B91</f>
        <v>BT-74</v>
      </c>
      <c r="B91" s="6" t="str">
        <f>'EN16931-DB'!A91</f>
        <v>BG-14</v>
      </c>
      <c r="C91" s="36" t="str">
        <f>IF('Language choice &amp; Intro'!$I$3&lt;&gt;"FR",IF('Language choice &amp; Intro'!$I$3&lt;&gt;"DE",'EN16931-DB'!I91,'EN16931-DB'!F91),'EN16931-DB'!C91)</f>
        <v>Date de fin de période de facturation</v>
      </c>
      <c r="D91" s="36" t="str">
        <f>IF('Language choice &amp; Intro'!$I$3&lt;&gt;"FR",IF('Language choice &amp; Intro'!$I$3&lt;&gt;"DE",'EN16931-DB'!J91,'EN16931-DB'!G91),'EN16931-DB'!D91)</f>
        <v>Date à laquelle se termine la période de facturation.</v>
      </c>
      <c r="E91" s="36" t="str">
        <f>IF('Language choice &amp; Intro'!$I$3&lt;&gt;"FR",IF('Language choice &amp; Intro'!$I$3&lt;&gt;"DE",'EN16931-DB'!K91,'EN16931-DB'!H91),'EN16931-DB'!E91)</f>
        <v>Date à laquelle est achevée la livraison de biens ou la prestation de services.</v>
      </c>
      <c r="F91" s="11" t="s">
        <v>139</v>
      </c>
    </row>
    <row r="92" spans="1:6" ht="43.2" x14ac:dyDescent="0.3">
      <c r="A92" s="35" t="str">
        <f>'EN16931-DB'!B92</f>
        <v>GROUP</v>
      </c>
      <c r="B92" s="6" t="str">
        <f>'EN16931-DB'!A92</f>
        <v>BG-15</v>
      </c>
      <c r="C92" s="36" t="str">
        <f>IF('Language choice &amp; Intro'!$I$3&lt;&gt;"FR",IF('Language choice &amp; Intro'!$I$3&lt;&gt;"DE",'EN16931-DB'!I92,'EN16931-DB'!F92),'EN16931-DB'!C92)</f>
        <v>ADRESSE DE LIVRAISON</v>
      </c>
      <c r="D92" s="36" t="str">
        <f>IF('Language choice &amp; Intro'!$I$3&lt;&gt;"FR",IF('Language choice &amp; Intro'!$I$3&lt;&gt;"DE",'EN16931-DB'!J92,'EN16931-DB'!G92),'EN16931-DB'!D92)</f>
        <v>Groupe de termes métiers fournissant des informations sur l'adresse à laquelle les biens et services facturés ont été ou sont livrés.</v>
      </c>
      <c r="E92" s="36" t="str">
        <f>IF('Language choice &amp; Intro'!$I$3&lt;&gt;"FR",IF('Language choice &amp; Intro'!$I$3&lt;&gt;"DE",'EN16931-DB'!K92,'EN16931-DB'!H92),'EN16931-DB'!E92)</f>
        <v>En cas d'enlèvement, l'adresse de livraison est l'adresse de l'enlèvement. Un nombre suffisant de composants de l'adresse doivent être remplis pour se conformer aux exigences légales.</v>
      </c>
      <c r="F92" s="11" t="s">
        <v>818</v>
      </c>
    </row>
    <row r="93" spans="1:6" ht="28.8" x14ac:dyDescent="0.3">
      <c r="A93" s="35" t="str">
        <f>'EN16931-DB'!B93</f>
        <v>BT-75</v>
      </c>
      <c r="B93" s="6" t="str">
        <f>'EN16931-DB'!A93</f>
        <v>BG-15</v>
      </c>
      <c r="C93" s="36" t="str">
        <f>IF('Language choice &amp; Intro'!$I$3&lt;&gt;"FR",IF('Language choice &amp; Intro'!$I$3&lt;&gt;"DE",'EN16931-DB'!I93,'EN16931-DB'!F93),'EN16931-DB'!C93)</f>
        <v>Adresse de livraison - Ligne 1</v>
      </c>
      <c r="D93" s="36" t="str">
        <f>IF('Language choice &amp; Intro'!$I$3&lt;&gt;"FR",IF('Language choice &amp; Intro'!$I$3&lt;&gt;"DE",'EN16931-DB'!J93,'EN16931-DB'!G93),'EN16931-DB'!D93)</f>
        <v>Ligne principale d'une adresse.</v>
      </c>
      <c r="E93" s="36" t="str">
        <f>IF('Language choice &amp; Intro'!$I$3&lt;&gt;"FR",IF('Language choice &amp; Intro'!$I$3&lt;&gt;"DE",'EN16931-DB'!K93,'EN16931-DB'!H93),'EN16931-DB'!E93)</f>
        <v>Généralement, le nom et le numéro de la rue.</v>
      </c>
      <c r="F93" s="11" t="s">
        <v>819</v>
      </c>
    </row>
    <row r="94" spans="1:6" ht="43.2" x14ac:dyDescent="0.3">
      <c r="A94" s="35" t="str">
        <f>'EN16931-DB'!B94</f>
        <v>BT-76</v>
      </c>
      <c r="B94" s="6" t="str">
        <f>'EN16931-DB'!A94</f>
        <v>BG-15</v>
      </c>
      <c r="C94" s="36" t="str">
        <f>IF('Language choice &amp; Intro'!$I$3&lt;&gt;"FR",IF('Language choice &amp; Intro'!$I$3&lt;&gt;"DE",'EN16931-DB'!I94,'EN16931-DB'!F94),'EN16931-DB'!C94)</f>
        <v>Adresse de livraison - Ligne 2</v>
      </c>
      <c r="D94" s="36" t="str">
        <f>IF('Language choice &amp; Intro'!$I$3&lt;&gt;"FR",IF('Language choice &amp; Intro'!$I$3&lt;&gt;"DE",'EN16931-DB'!J94,'EN16931-DB'!G94),'EN16931-DB'!D94)</f>
        <v>Ligne supplémentaire d'une adresse, qui peut être utilisée pour donner des précisions et compléter la ligne principale.</v>
      </c>
      <c r="E94" s="36" t="str">
        <f>IF('Language choice &amp; Intro'!$I$3&lt;&gt;"FR",IF('Language choice &amp; Intro'!$I$3&lt;&gt;"DE",'EN16931-DB'!K94,'EN16931-DB'!H94),'EN16931-DB'!E94)</f>
        <v xml:space="preserve"> </v>
      </c>
      <c r="F94" s="11" t="s">
        <v>820</v>
      </c>
    </row>
    <row r="95" spans="1:6" ht="43.2" x14ac:dyDescent="0.3">
      <c r="A95" s="35" t="str">
        <f>'EN16931-DB'!B95</f>
        <v>BT-165</v>
      </c>
      <c r="B95" s="6" t="str">
        <f>'EN16931-DB'!A95</f>
        <v>BG-15</v>
      </c>
      <c r="C95" s="36" t="str">
        <f>IF('Language choice &amp; Intro'!$I$3&lt;&gt;"FR",IF('Language choice &amp; Intro'!$I$3&lt;&gt;"DE",'EN16931-DB'!I95,'EN16931-DB'!F95),'EN16931-DB'!C95)</f>
        <v>Adresse de livraison - Ligne 3</v>
      </c>
      <c r="D95" s="36" t="str">
        <f>IF('Language choice &amp; Intro'!$I$3&lt;&gt;"FR",IF('Language choice &amp; Intro'!$I$3&lt;&gt;"DE",'EN16931-DB'!J95,'EN16931-DB'!G95),'EN16931-DB'!D95)</f>
        <v>Ligne supplémentaire d'une adresse, qui peut être utilisée pour donner des précisions et compléter la ligne principale.</v>
      </c>
      <c r="E95" s="36" t="str">
        <f>IF('Language choice &amp; Intro'!$I$3&lt;&gt;"FR",IF('Language choice &amp; Intro'!$I$3&lt;&gt;"DE",'EN16931-DB'!K95,'EN16931-DB'!H95),'EN16931-DB'!E95)</f>
        <v xml:space="preserve"> </v>
      </c>
      <c r="F95" s="11" t="s">
        <v>821</v>
      </c>
    </row>
    <row r="96" spans="1:6" ht="28.8" x14ac:dyDescent="0.3">
      <c r="A96" s="35" t="str">
        <f>'EN16931-DB'!B96</f>
        <v>BT-77</v>
      </c>
      <c r="B96" s="6" t="str">
        <f>'EN16931-DB'!A96</f>
        <v>BG-15</v>
      </c>
      <c r="C96" s="36" t="str">
        <f>IF('Language choice &amp; Intro'!$I$3&lt;&gt;"FR",IF('Language choice &amp; Intro'!$I$3&lt;&gt;"DE",'EN16931-DB'!I96,'EN16931-DB'!F96),'EN16931-DB'!C96)</f>
        <v>Localité de livraison</v>
      </c>
      <c r="D96" s="36" t="str">
        <f>IF('Language choice &amp; Intro'!$I$3&lt;&gt;"FR",IF('Language choice &amp; Intro'!$I$3&lt;&gt;"DE",'EN16931-DB'!J96,'EN16931-DB'!G96),'EN16931-DB'!D96)</f>
        <v>Nom usuel de la commune, ville ou village, dans laquelle se trouve l'adresse de livraison.</v>
      </c>
      <c r="E96" s="36" t="str">
        <f>IF('Language choice &amp; Intro'!$I$3&lt;&gt;"FR",IF('Language choice &amp; Intro'!$I$3&lt;&gt;"DE",'EN16931-DB'!K96,'EN16931-DB'!H96),'EN16931-DB'!E96)</f>
        <v xml:space="preserve"> </v>
      </c>
      <c r="F96" s="11" t="s">
        <v>822</v>
      </c>
    </row>
    <row r="97" spans="1:6" ht="28.8" x14ac:dyDescent="0.3">
      <c r="A97" s="35" t="str">
        <f>'EN16931-DB'!B97</f>
        <v>BT-78</v>
      </c>
      <c r="B97" s="6" t="str">
        <f>'EN16931-DB'!A97</f>
        <v>BG-15</v>
      </c>
      <c r="C97" s="36" t="str">
        <f>IF('Language choice &amp; Intro'!$I$3&lt;&gt;"FR",IF('Language choice &amp; Intro'!$I$3&lt;&gt;"DE",'EN16931-DB'!I97,'EN16931-DB'!F97),'EN16931-DB'!C97)</f>
        <v>Code postal de livraison</v>
      </c>
      <c r="D97" s="36" t="str">
        <f>IF('Language choice &amp; Intro'!$I$3&lt;&gt;"FR",IF('Language choice &amp; Intro'!$I$3&lt;&gt;"DE",'EN16931-DB'!J97,'EN16931-DB'!G97),'EN16931-DB'!D97)</f>
        <v>Identifiant d'un groupe adressable de propriétés, conforme au service postal concerné.</v>
      </c>
      <c r="E97" s="36" t="str">
        <f>IF('Language choice &amp; Intro'!$I$3&lt;&gt;"FR",IF('Language choice &amp; Intro'!$I$3&lt;&gt;"DE",'EN16931-DB'!K97,'EN16931-DB'!H97),'EN16931-DB'!E97)</f>
        <v>Exemple : code postal ou numéro postal d'acheminement.</v>
      </c>
      <c r="F97" s="11" t="s">
        <v>823</v>
      </c>
    </row>
    <row r="98" spans="1:6" ht="28.8" x14ac:dyDescent="0.3">
      <c r="A98" s="35" t="str">
        <f>'EN16931-DB'!B98</f>
        <v>BT-79</v>
      </c>
      <c r="B98" s="6" t="str">
        <f>'EN16931-DB'!A98</f>
        <v>BG-15</v>
      </c>
      <c r="C98" s="36" t="str">
        <f>IF('Language choice &amp; Intro'!$I$3&lt;&gt;"FR",IF('Language choice &amp; Intro'!$I$3&lt;&gt;"DE",'EN16931-DB'!I98,'EN16931-DB'!F98),'EN16931-DB'!C98)</f>
        <v>Subdivision du pays de livraison</v>
      </c>
      <c r="D98" s="36" t="str">
        <f>IF('Language choice &amp; Intro'!$I$3&lt;&gt;"FR",IF('Language choice &amp; Intro'!$I$3&lt;&gt;"DE",'EN16931-DB'!J98,'EN16931-DB'!G98),'EN16931-DB'!D98)</f>
        <v>Subdivision d'un pays.</v>
      </c>
      <c r="E98" s="36" t="str">
        <f>IF('Language choice &amp; Intro'!$I$3&lt;&gt;"FR",IF('Language choice &amp; Intro'!$I$3&lt;&gt;"DE",'EN16931-DB'!K98,'EN16931-DB'!H98),'EN16931-DB'!E98)</f>
        <v>Exemple : région, comté, état, province, etc.</v>
      </c>
      <c r="F98" s="11" t="s">
        <v>824</v>
      </c>
    </row>
    <row r="99" spans="1:6" ht="43.2" x14ac:dyDescent="0.3">
      <c r="A99" s="35" t="str">
        <f>'EN16931-DB'!B99</f>
        <v>BT-80</v>
      </c>
      <c r="B99" s="6" t="str">
        <f>'EN16931-DB'!A99</f>
        <v>BG-15</v>
      </c>
      <c r="C99" s="36" t="str">
        <f>IF('Language choice &amp; Intro'!$I$3&lt;&gt;"FR",IF('Language choice &amp; Intro'!$I$3&lt;&gt;"DE",'EN16931-DB'!I99,'EN16931-DB'!F99),'EN16931-DB'!C99)</f>
        <v>Code du pays de livraison</v>
      </c>
      <c r="D99" s="36" t="str">
        <f>IF('Language choice &amp; Intro'!$I$3&lt;&gt;"FR",IF('Language choice &amp; Intro'!$I$3&lt;&gt;"DE",'EN16931-DB'!J99,'EN16931-DB'!G99),'EN16931-DB'!D99)</f>
        <v>Code d'identification du pays.</v>
      </c>
      <c r="E99" s="36" t="str">
        <f>IF('Language choice &amp; Intro'!$I$3&lt;&gt;"FR",IF('Language choice &amp; Intro'!$I$3&lt;&gt;"DE",'EN16931-DB'!K99,'EN16931-DB'!H99),'EN16931-DB'!E99)</f>
        <v>Les listes de pays valides sont enregistrées auprès de l'Agence de maintenance de la norme EN ISO 3166-1 « Codes pour la représentation des noms de pays et de leurs subdivisions ».</v>
      </c>
      <c r="F99" s="11" t="s">
        <v>825</v>
      </c>
    </row>
    <row r="100" spans="1:6" ht="28.8" x14ac:dyDescent="0.3">
      <c r="A100" s="35" t="str">
        <f>'EN16931-DB'!B100</f>
        <v>GROUP</v>
      </c>
      <c r="B100" s="6" t="str">
        <f>'EN16931-DB'!A100</f>
        <v>BG-16</v>
      </c>
      <c r="C100" s="36" t="str">
        <f>IF('Language choice &amp; Intro'!$I$3&lt;&gt;"FR",IF('Language choice &amp; Intro'!$I$3&lt;&gt;"DE",'EN16931-DB'!I100,'EN16931-DB'!F100),'EN16931-DB'!C100)</f>
        <v>INSTRUCTIONS DE PAIEMENT</v>
      </c>
      <c r="D100" s="36" t="str">
        <f>IF('Language choice &amp; Intro'!$I$3&lt;&gt;"FR",IF('Language choice &amp; Intro'!$I$3&lt;&gt;"DE",'EN16931-DB'!J100,'EN16931-DB'!G100),'EN16931-DB'!D100)</f>
        <v>Groupe de termes métiers fournissant des informations sur le paiement.</v>
      </c>
      <c r="E100" s="36" t="str">
        <f>IF('Language choice &amp; Intro'!$I$3&lt;&gt;"FR",IF('Language choice &amp; Intro'!$I$3&lt;&gt;"DE",'EN16931-DB'!K100,'EN16931-DB'!H100),'EN16931-DB'!E100)</f>
        <v xml:space="preserve"> </v>
      </c>
      <c r="F100" s="11" t="s">
        <v>826</v>
      </c>
    </row>
    <row r="101" spans="1:6" ht="72" x14ac:dyDescent="0.3">
      <c r="A101" s="35" t="str">
        <f>'EN16931-DB'!B101</f>
        <v>BT-81</v>
      </c>
      <c r="B101" s="6" t="str">
        <f>'EN16931-DB'!A101</f>
        <v>BG-16</v>
      </c>
      <c r="C101" s="36" t="str">
        <f>IF('Language choice &amp; Intro'!$I$3&lt;&gt;"FR",IF('Language choice &amp; Intro'!$I$3&lt;&gt;"DE",'EN16931-DB'!I101,'EN16931-DB'!F101),'EN16931-DB'!C101)</f>
        <v>Code de type de moyen de paiement</v>
      </c>
      <c r="D101" s="36" t="str">
        <f>IF('Language choice &amp; Intro'!$I$3&lt;&gt;"FR",IF('Language choice &amp; Intro'!$I$3&lt;&gt;"DE",'EN16931-DB'!J101,'EN16931-DB'!G101),'EN16931-DB'!D101)</f>
        <v>Code indiquant le mode selon lequel un paiement doit être ou a été effectué.</v>
      </c>
      <c r="E101" s="36" t="str">
        <f>IF('Language choice &amp; Intro'!$I$3&lt;&gt;"FR",IF('Language choice &amp; Intro'!$I$3&lt;&gt;"DE",'EN16931-DB'!K101,'EN16931-DB'!H101),'EN16931-DB'!E101)</f>
        <v>Les codes de la liste de codes de la donnée 4461 du dictionnaire des données UNTDID [6] doivent être utilisés. Il convient de distinguer les paiements SEPA et les paiements non SEPA, ainsi que les paiements par virement ou transfert, les prélèvements automatiques, les paiements par carte et tout autre moyen.</v>
      </c>
      <c r="F101" s="11" t="s">
        <v>827</v>
      </c>
    </row>
    <row r="102" spans="1:6" ht="28.8" x14ac:dyDescent="0.3">
      <c r="A102" s="35" t="str">
        <f>'EN16931-DB'!B102</f>
        <v>BT-82</v>
      </c>
      <c r="B102" s="6" t="str">
        <f>'EN16931-DB'!A102</f>
        <v>BG-16</v>
      </c>
      <c r="C102" s="36" t="str">
        <f>IF('Language choice &amp; Intro'!$I$3&lt;&gt;"FR",IF('Language choice &amp; Intro'!$I$3&lt;&gt;"DE",'EN16931-DB'!I102,'EN16931-DB'!F102),'EN16931-DB'!C102)</f>
        <v>Libellé du moyen de paiement</v>
      </c>
      <c r="D102" s="36" t="str">
        <f>IF('Language choice &amp; Intro'!$I$3&lt;&gt;"FR",IF('Language choice &amp; Intro'!$I$3&lt;&gt;"DE",'EN16931-DB'!J102,'EN16931-DB'!G102),'EN16931-DB'!D102)</f>
        <v>Texte indiquant le mode selon lequel un paiement doit être ou a été effectué.</v>
      </c>
      <c r="E102" s="36" t="str">
        <f>IF('Language choice &amp; Intro'!$I$3&lt;&gt;"FR",IF('Language choice &amp; Intro'!$I$3&lt;&gt;"DE",'EN16931-DB'!K102,'EN16931-DB'!H102),'EN16931-DB'!E102)</f>
        <v>Par exemple : comptant, virement, prélèvement automatique, carte de crédit, etc.</v>
      </c>
      <c r="F102" s="11" t="s">
        <v>844</v>
      </c>
    </row>
    <row r="103" spans="1:6" ht="115.2" x14ac:dyDescent="0.3">
      <c r="A103" s="35" t="str">
        <f>'EN16931-DB'!B103</f>
        <v>BT-83</v>
      </c>
      <c r="B103" s="6" t="str">
        <f>'EN16931-DB'!A103</f>
        <v>BG-16</v>
      </c>
      <c r="C103" s="36" t="str">
        <f>IF('Language choice &amp; Intro'!$I$3&lt;&gt;"FR",IF('Language choice &amp; Intro'!$I$3&lt;&gt;"DE",'EN16931-DB'!I103,'EN16931-DB'!F103),'EN16931-DB'!C103)</f>
        <v>Avis de paiement</v>
      </c>
      <c r="D103" s="36" t="str">
        <f>IF('Language choice &amp; Intro'!$I$3&lt;&gt;"FR",IF('Language choice &amp; Intro'!$I$3&lt;&gt;"DE",'EN16931-DB'!J103,'EN16931-DB'!G103),'EN16931-DB'!D103)</f>
        <v>Valeur textuelle utilisée pour établir un lien entre le paiement et la Facture, émise par le Vendeur.</v>
      </c>
      <c r="E103" s="36" t="str">
        <f>IF('Language choice &amp; Intro'!$I$3&lt;&gt;"FR",IF('Language choice &amp; Intro'!$I$3&lt;&gt;"DE",'EN16931-DB'!K103,'EN16931-DB'!H103),'EN16931-DB'!E103)</f>
        <v>Utilisée pour les informations de rapprochement critiques du créancier. Cet élément d'information aide le Vendeur à attribuer un paiement entrant au processus de paiement concerné. Lors de la spécification de la valeur textuelle, qui est généralement le numéro de facture de la facture payée, mais qui peut être une autre référence du vendeur, il convient que l'acheteur indique cette référence dans son ordre de paiement lors du paiement. Dans une opération de paiement, cette référence est rappelée au Vendeur dans la zone Avis de paiement.</v>
      </c>
      <c r="F103" s="11" t="s">
        <v>141</v>
      </c>
    </row>
    <row r="104" spans="1:6" ht="28.8" x14ac:dyDescent="0.3">
      <c r="A104" s="35" t="str">
        <f>'EN16931-DB'!B104</f>
        <v>GROUP</v>
      </c>
      <c r="B104" s="6" t="str">
        <f>'EN16931-DB'!A104</f>
        <v>BG-17</v>
      </c>
      <c r="C104" s="36" t="str">
        <f>IF('Language choice &amp; Intro'!$I$3&lt;&gt;"FR",IF('Language choice &amp; Intro'!$I$3&lt;&gt;"DE",'EN16931-DB'!I104,'EN16931-DB'!F104),'EN16931-DB'!C104)</f>
        <v>VIREMENT</v>
      </c>
      <c r="D104" s="36" t="str">
        <f>IF('Language choice &amp; Intro'!$I$3&lt;&gt;"FR",IF('Language choice &amp; Intro'!$I$3&lt;&gt;"DE",'EN16931-DB'!J104,'EN16931-DB'!G104),'EN16931-DB'!D104)</f>
        <v>Groupe de termes métiers pour spécifier les paiements de virement.</v>
      </c>
      <c r="E104" s="36" t="str">
        <f>IF('Language choice &amp; Intro'!$I$3&lt;&gt;"FR",IF('Language choice &amp; Intro'!$I$3&lt;&gt;"DE",'EN16931-DB'!K104,'EN16931-DB'!H104),'EN16931-DB'!E104)</f>
        <v xml:space="preserve"> </v>
      </c>
      <c r="F104" s="11" t="s">
        <v>828</v>
      </c>
    </row>
    <row r="105" spans="1:6" ht="43.2" x14ac:dyDescent="0.3">
      <c r="A105" s="35" t="str">
        <f>'EN16931-DB'!B105</f>
        <v>BT-84</v>
      </c>
      <c r="B105" s="6" t="str">
        <f>'EN16931-DB'!A105</f>
        <v>BG-17</v>
      </c>
      <c r="C105" s="36" t="str">
        <f>IF('Language choice &amp; Intro'!$I$3&lt;&gt;"FR",IF('Language choice &amp; Intro'!$I$3&lt;&gt;"DE",'EN16931-DB'!I105,'EN16931-DB'!F105),'EN16931-DB'!C105)</f>
        <v>Identifiant de compte de paiement</v>
      </c>
      <c r="D105" s="36" t="str">
        <f>IF('Language choice &amp; Intro'!$I$3&lt;&gt;"FR",IF('Language choice &amp; Intro'!$I$3&lt;&gt;"DE",'EN16931-DB'!J105,'EN16931-DB'!G105),'EN16931-DB'!D105)</f>
        <v>Identifiant unique du compte de paiement bancaire, domicilié chez un prestataire de services de paiement, sur lequel il convient que soit effectué le paiement.</v>
      </c>
      <c r="E105" s="36" t="str">
        <f>IF('Language choice &amp; Intro'!$I$3&lt;&gt;"FR",IF('Language choice &amp; Intro'!$I$3&lt;&gt;"DE",'EN16931-DB'!K105,'EN16931-DB'!H105),'EN16931-DB'!E105)</f>
        <v>Exemple : IBAN (en cas de paiement SEPA) ou numéro de compte national.</v>
      </c>
      <c r="F105" s="11" t="s">
        <v>142</v>
      </c>
    </row>
    <row r="106" spans="1:6" ht="43.2" x14ac:dyDescent="0.3">
      <c r="A106" s="35" t="str">
        <f>'EN16931-DB'!B106</f>
        <v>BT-85</v>
      </c>
      <c r="B106" s="6" t="str">
        <f>'EN16931-DB'!A106</f>
        <v>BG-17</v>
      </c>
      <c r="C106" s="36" t="str">
        <f>IF('Language choice &amp; Intro'!$I$3&lt;&gt;"FR",IF('Language choice &amp; Intro'!$I$3&lt;&gt;"DE",'EN16931-DB'!I106,'EN16931-DB'!F106),'EN16931-DB'!C106)</f>
        <v>Nom de compte de paiement</v>
      </c>
      <c r="D106" s="36" t="str">
        <f>IF('Language choice &amp; Intro'!$I$3&lt;&gt;"FR",IF('Language choice &amp; Intro'!$I$3&lt;&gt;"DE",'EN16931-DB'!J106,'EN16931-DB'!G106),'EN16931-DB'!D106)</f>
        <v>Nom du compte de paiement, domicilié chez un prestataire de services de paiement, sur lequel il convient que soit effectué le paiement.</v>
      </c>
      <c r="E106" s="36" t="str">
        <f>IF('Language choice &amp; Intro'!$I$3&lt;&gt;"FR",IF('Language choice &amp; Intro'!$I$3&lt;&gt;"DE",'EN16931-DB'!K106,'EN16931-DB'!H106),'EN16931-DB'!E106)</f>
        <v xml:space="preserve"> </v>
      </c>
      <c r="F106" s="11" t="s">
        <v>145</v>
      </c>
    </row>
    <row r="107" spans="1:6" ht="28.8" x14ac:dyDescent="0.3">
      <c r="A107" s="35" t="str">
        <f>'EN16931-DB'!B107</f>
        <v>BT-86</v>
      </c>
      <c r="B107" s="6" t="str">
        <f>'EN16931-DB'!A107</f>
        <v>BG-17</v>
      </c>
      <c r="C107" s="36" t="str">
        <f>IF('Language choice &amp; Intro'!$I$3&lt;&gt;"FR",IF('Language choice &amp; Intro'!$I$3&lt;&gt;"DE",'EN16931-DB'!I107,'EN16931-DB'!F107),'EN16931-DB'!C107)</f>
        <v>Identifiant de prestataire de services de paiement</v>
      </c>
      <c r="D107" s="36" t="str">
        <f>IF('Language choice &amp; Intro'!$I$3&lt;&gt;"FR",IF('Language choice &amp; Intro'!$I$3&lt;&gt;"DE",'EN16931-DB'!J107,'EN16931-DB'!G107),'EN16931-DB'!D107)</f>
        <v>Identifiant du prestataire de services de paiement chez lequel est domicilié un compte bancaire.</v>
      </c>
      <c r="E107" s="36" t="str">
        <f>IF('Language choice &amp; Intro'!$I$3&lt;&gt;"FR",IF('Language choice &amp; Intro'!$I$3&lt;&gt;"DE",'EN16931-DB'!K107,'EN16931-DB'!H107),'EN16931-DB'!E107)</f>
        <v>Exemple : code BIC ou NCC, le cas échéant. Aucun schéma d'identification n'est à utiliser.</v>
      </c>
      <c r="F107" s="11" t="s">
        <v>144</v>
      </c>
    </row>
    <row r="108" spans="1:6" ht="43.2" x14ac:dyDescent="0.3">
      <c r="A108" s="35" t="str">
        <f>'EN16931-DB'!B108</f>
        <v>GROUP</v>
      </c>
      <c r="B108" s="6" t="str">
        <f>'EN16931-DB'!A108</f>
        <v>BG-18</v>
      </c>
      <c r="C108" s="36" t="str">
        <f>IF('Language choice &amp; Intro'!$I$3&lt;&gt;"FR",IF('Language choice &amp; Intro'!$I$3&lt;&gt;"DE",'EN16931-DB'!I108,'EN16931-DB'!F108),'EN16931-DB'!C108)</f>
        <v>INFORMATIONS CONCERNANT LA CARTE DE PAIEMENT</v>
      </c>
      <c r="D108" s="36" t="str">
        <f>IF('Language choice &amp; Intro'!$I$3&lt;&gt;"FR",IF('Language choice &amp; Intro'!$I$3&lt;&gt;"DE",'EN16931-DB'!J108,'EN16931-DB'!G108),'EN16931-DB'!D108)</f>
        <v>Groupe de termes métiers fournissant des informations sur la carte utilisée pour le paiement en parallèle de l'émission de la facture.</v>
      </c>
      <c r="E108" s="36" t="str">
        <f>IF('Language choice &amp; Intro'!$I$3&lt;&gt;"FR",IF('Language choice &amp; Intro'!$I$3&lt;&gt;"DE",'EN16931-DB'!K108,'EN16931-DB'!H108),'EN16931-DB'!E108)</f>
        <v>Utilisé seulement si l'Acheteur a choisi de payer avec une carte de paiement, telle qu'une carte de crédit ou de débit.</v>
      </c>
      <c r="F108" s="11" t="s">
        <v>829</v>
      </c>
    </row>
    <row r="109" spans="1:6" ht="72" x14ac:dyDescent="0.3">
      <c r="A109" s="35" t="str">
        <f>'EN16931-DB'!B109</f>
        <v>BT-87</v>
      </c>
      <c r="B109" s="6" t="str">
        <f>'EN16931-DB'!A109</f>
        <v>BG-18</v>
      </c>
      <c r="C109" s="36" t="str">
        <f>IF('Language choice &amp; Intro'!$I$3&lt;&gt;"FR",IF('Language choice &amp; Intro'!$I$3&lt;&gt;"DE",'EN16931-DB'!I109,'EN16931-DB'!F109),'EN16931-DB'!C109)</f>
        <v>Numéro de compte principal de carte de paiement</v>
      </c>
      <c r="D109" s="36" t="str">
        <f>IF('Language choice &amp; Intro'!$I$3&lt;&gt;"FR",IF('Language choice &amp; Intro'!$I$3&lt;&gt;"DE",'EN16931-DB'!J109,'EN16931-DB'!G109),'EN16931-DB'!D109)</f>
        <v>Numéro de compte principal (PAN) de la carte utilisée pour le paiement.</v>
      </c>
      <c r="E109" s="36" t="str">
        <f>IF('Language choice &amp; Intro'!$I$3&lt;&gt;"FR",IF('Language choice &amp; Intro'!$I$3&lt;&gt;"DE",'EN16931-DB'!K109,'EN16931-DB'!H109),'EN16931-DB'!E109)</f>
        <v>Conformément aux normes de sécurité des paiements par carte, il convient qu'une facture ne comporte jamais l'intégralité du numéro de compte principal d'une carte. À l'heure actuelle, le conseil des normes de sécurité PCI a défini que les 6 premiers chiffres et les 4 derniers chiffres sont le nombre maximum de chiffres à indiquer.</v>
      </c>
      <c r="F109" s="11" t="s">
        <v>830</v>
      </c>
    </row>
    <row r="110" spans="1:6" ht="28.8" x14ac:dyDescent="0.3">
      <c r="A110" s="35" t="str">
        <f>'EN16931-DB'!B110</f>
        <v>BT-88</v>
      </c>
      <c r="B110" s="6" t="str">
        <f>'EN16931-DB'!A110</f>
        <v>BG-18</v>
      </c>
      <c r="C110" s="36" t="str">
        <f>IF('Language choice &amp; Intro'!$I$3&lt;&gt;"FR",IF('Language choice &amp; Intro'!$I$3&lt;&gt;"DE",'EN16931-DB'!I110,'EN16931-DB'!F110),'EN16931-DB'!C110)</f>
        <v>Nom du détenteur de la carte de paiement</v>
      </c>
      <c r="D110" s="36" t="str">
        <f>IF('Language choice &amp; Intro'!$I$3&lt;&gt;"FR",IF('Language choice &amp; Intro'!$I$3&lt;&gt;"DE",'EN16931-DB'!J110,'EN16931-DB'!G110),'EN16931-DB'!D110)</f>
        <v>Nom du détenteur de la carte de paiement.</v>
      </c>
      <c r="E110" s="36" t="str">
        <f>IF('Language choice &amp; Intro'!$I$3&lt;&gt;"FR",IF('Language choice &amp; Intro'!$I$3&lt;&gt;"DE",'EN16931-DB'!K110,'EN16931-DB'!H110),'EN16931-DB'!E110)</f>
        <v xml:space="preserve"> </v>
      </c>
      <c r="F110" s="11" t="s">
        <v>831</v>
      </c>
    </row>
    <row r="111" spans="1:6" ht="57.6" x14ac:dyDescent="0.3">
      <c r="A111" s="35" t="str">
        <f>'EN16931-DB'!B111</f>
        <v>GROUP</v>
      </c>
      <c r="B111" s="6" t="str">
        <f>'EN16931-DB'!A111</f>
        <v>BG-19</v>
      </c>
      <c r="C111" s="36" t="str">
        <f>IF('Language choice &amp; Intro'!$I$3&lt;&gt;"FR",IF('Language choice &amp; Intro'!$I$3&lt;&gt;"DE",'EN16931-DB'!I111,'EN16931-DB'!F111),'EN16931-DB'!C111)</f>
        <v>PRÉLÈVEMENT</v>
      </c>
      <c r="D111" s="36" t="str">
        <f>IF('Language choice &amp; Intro'!$I$3&lt;&gt;"FR",IF('Language choice &amp; Intro'!$I$3&lt;&gt;"DE",'EN16931-DB'!J111,'EN16931-DB'!G111),'EN16931-DB'!D111)</f>
        <v>Groupe de termes métiers pour spécifier un prélèvement.</v>
      </c>
      <c r="E111" s="36" t="str">
        <f>IF('Language choice &amp; Intro'!$I$3&lt;&gt;"FR",IF('Language choice &amp; Intro'!$I$3&lt;&gt;"DE",'EN16931-DB'!K111,'EN16931-DB'!H111),'EN16931-DB'!E111)</f>
        <v>Ce groupe peut être utilisé pour donner un préavis dans la facture indiquant que le paiement sera effectué par prélèvement SEPA ou tout autre prélèvement engagé par le Vendeur, conformément aux règles du prélèvement SEPA ou de tout autre schéma de prélèvement.</v>
      </c>
      <c r="F111" s="11" t="s">
        <v>832</v>
      </c>
    </row>
    <row r="112" spans="1:6" ht="43.2" x14ac:dyDescent="0.3">
      <c r="A112" s="35" t="str">
        <f>'EN16931-DB'!B112</f>
        <v>BT-89</v>
      </c>
      <c r="B112" s="6" t="str">
        <f>'EN16931-DB'!A112</f>
        <v>BG-19</v>
      </c>
      <c r="C112" s="36" t="str">
        <f>IF('Language choice &amp; Intro'!$I$3&lt;&gt;"FR",IF('Language choice &amp; Intro'!$I$3&lt;&gt;"DE",'EN16931-DB'!I112,'EN16931-DB'!F112),'EN16931-DB'!C112)</f>
        <v>Identifiant de référence de mandat</v>
      </c>
      <c r="D112" s="36" t="str">
        <f>IF('Language choice &amp; Intro'!$I$3&lt;&gt;"FR",IF('Language choice &amp; Intro'!$I$3&lt;&gt;"DE",'EN16931-DB'!J112,'EN16931-DB'!G112),'EN16931-DB'!D112)</f>
        <v>Identifiant unique attribué par le Bénéficiaire, utilisé comme référence pour le mandat de prélèvement automatique.</v>
      </c>
      <c r="E112" s="36" t="str">
        <f>IF('Language choice &amp; Intro'!$I$3&lt;&gt;"FR",IF('Language choice &amp; Intro'!$I$3&lt;&gt;"DE",'EN16931-DB'!K112,'EN16931-DB'!H112),'EN16931-DB'!E112)</f>
        <v>Utilisé afin de notifier au préalable l'Acheteur d'un prélèvement SEPA.</v>
      </c>
      <c r="F112" s="11" t="s">
        <v>833</v>
      </c>
    </row>
    <row r="113" spans="1:6" ht="43.2" x14ac:dyDescent="0.3">
      <c r="A113" s="35" t="str">
        <f>'EN16931-DB'!B113</f>
        <v>BT-90</v>
      </c>
      <c r="B113" s="6" t="str">
        <f>'EN16931-DB'!A113</f>
        <v>BG-19</v>
      </c>
      <c r="C113" s="36" t="str">
        <f>IF('Language choice &amp; Intro'!$I$3&lt;&gt;"FR",IF('Language choice &amp; Intro'!$I$3&lt;&gt;"DE",'EN16931-DB'!I113,'EN16931-DB'!F113),'EN16931-DB'!C113)</f>
        <v>Identifiant du créancier attribué par la banque</v>
      </c>
      <c r="D113" s="36" t="str">
        <f>IF('Language choice &amp; Intro'!$I$3&lt;&gt;"FR",IF('Language choice &amp; Intro'!$I$3&lt;&gt;"DE",'EN16931-DB'!J113,'EN16931-DB'!G113),'EN16931-DB'!D113)</f>
        <v>Identifiant de référence bancaire unique du Bénéficiaire ou du Vendeur, attribué par la banque du Bénéficiaire ou du Vendeur.</v>
      </c>
      <c r="E113" s="36" t="str">
        <f>IF('Language choice &amp; Intro'!$I$3&lt;&gt;"FR",IF('Language choice &amp; Intro'!$I$3&lt;&gt;"DE",'EN16931-DB'!K113,'EN16931-DB'!H113),'EN16931-DB'!E113)</f>
        <v>Utilisé afin de notifier au préalable l'Acheteur d'un prélèvement SEPA.</v>
      </c>
      <c r="F113" s="11" t="s">
        <v>2171</v>
      </c>
    </row>
    <row r="114" spans="1:6" ht="28.8" x14ac:dyDescent="0.3">
      <c r="A114" s="35" t="str">
        <f>'EN16931-DB'!B114</f>
        <v>BT-91</v>
      </c>
      <c r="B114" s="6" t="str">
        <f>'EN16931-DB'!A114</f>
        <v>BG-19</v>
      </c>
      <c r="C114" s="36" t="str">
        <f>IF('Language choice &amp; Intro'!$I$3&lt;&gt;"FR",IF('Language choice &amp; Intro'!$I$3&lt;&gt;"DE",'EN16931-DB'!I114,'EN16931-DB'!F114),'EN16931-DB'!C114)</f>
        <v>Identifiant de compte débité</v>
      </c>
      <c r="D114" s="36" t="str">
        <f>IF('Language choice &amp; Intro'!$I$3&lt;&gt;"FR",IF('Language choice &amp; Intro'!$I$3&lt;&gt;"DE",'EN16931-DB'!J114,'EN16931-DB'!G114),'EN16931-DB'!D114)</f>
        <v>Compte à débiter par prélèvement.</v>
      </c>
      <c r="E114" s="36" t="str">
        <f>IF('Language choice &amp; Intro'!$I$3&lt;&gt;"FR",IF('Language choice &amp; Intro'!$I$3&lt;&gt;"DE",'EN16931-DB'!K114,'EN16931-DB'!H114),'EN16931-DB'!E114)</f>
        <v xml:space="preserve"> </v>
      </c>
      <c r="F114" s="11" t="s">
        <v>834</v>
      </c>
    </row>
    <row r="115" spans="1:6" ht="43.2" x14ac:dyDescent="0.3">
      <c r="A115" s="35" t="str">
        <f>'EN16931-DB'!B115</f>
        <v>GROUP</v>
      </c>
      <c r="B115" s="6" t="str">
        <f>'EN16931-DB'!A115</f>
        <v>BG-20</v>
      </c>
      <c r="C115" s="36" t="str">
        <f>IF('Language choice &amp; Intro'!$I$3&lt;&gt;"FR",IF('Language choice &amp; Intro'!$I$3&lt;&gt;"DE",'EN16931-DB'!I115,'EN16931-DB'!F115),'EN16931-DB'!C115)</f>
        <v>REMISES AU NIVEAU DU DOCUMENT</v>
      </c>
      <c r="D115" s="36" t="str">
        <f>IF('Language choice &amp; Intro'!$I$3&lt;&gt;"FR",IF('Language choice &amp; Intro'!$I$3&lt;&gt;"DE",'EN16931-DB'!J115,'EN16931-DB'!G115),'EN16931-DB'!D115)</f>
        <v>Groupe de termes métiers fournissant des informations sur les remises applicables à la Facture dans son ensemble.</v>
      </c>
      <c r="E115" s="36" t="str">
        <f>IF('Language choice &amp; Intro'!$I$3&lt;&gt;"FR",IF('Language choice &amp; Intro'!$I$3&lt;&gt;"DE",'EN16931-DB'!K115,'EN16931-DB'!H115),'EN16931-DB'!E115)</f>
        <v>Les remises, telles que les taxes retenues, peuvent également être spécifiées dans ce groupe.</v>
      </c>
      <c r="F115" s="11" t="s">
        <v>836</v>
      </c>
    </row>
    <row r="116" spans="1:6" ht="28.8" x14ac:dyDescent="0.3">
      <c r="A116" s="35" t="str">
        <f>'EN16931-DB'!B116</f>
        <v>BT-92</v>
      </c>
      <c r="B116" s="6" t="str">
        <f>'EN16931-DB'!A116</f>
        <v>BG-20</v>
      </c>
      <c r="C116" s="36" t="str">
        <f>IF('Language choice &amp; Intro'!$I$3&lt;&gt;"FR",IF('Language choice &amp; Intro'!$I$3&lt;&gt;"DE",'EN16931-DB'!I116,'EN16931-DB'!F116),'EN16931-DB'!C116)</f>
        <v>Montant de la remise au niveau du document</v>
      </c>
      <c r="D116" s="36" t="str">
        <f>IF('Language choice &amp; Intro'!$I$3&lt;&gt;"FR",IF('Language choice &amp; Intro'!$I$3&lt;&gt;"DE",'EN16931-DB'!J116,'EN16931-DB'!G116),'EN16931-DB'!D116)</f>
        <v>Montant d'une remise de pied, hors TVA.</v>
      </c>
      <c r="E116" s="36" t="str">
        <f>IF('Language choice &amp; Intro'!$I$3&lt;&gt;"FR",IF('Language choice &amp; Intro'!$I$3&lt;&gt;"DE",'EN16931-DB'!K116,'EN16931-DB'!H116),'EN16931-DB'!E116)</f>
        <v xml:space="preserve"> </v>
      </c>
      <c r="F116" s="11" t="s">
        <v>840</v>
      </c>
    </row>
    <row r="117" spans="1:6" ht="57.6" x14ac:dyDescent="0.3">
      <c r="A117" s="35" t="str">
        <f>'EN16931-DB'!B117</f>
        <v>BT-93</v>
      </c>
      <c r="B117" s="6" t="str">
        <f>'EN16931-DB'!A117</f>
        <v>BG-20</v>
      </c>
      <c r="C117" s="36" t="str">
        <f>IF('Language choice &amp; Intro'!$I$3&lt;&gt;"FR",IF('Language choice &amp; Intro'!$I$3&lt;&gt;"DE",'EN16931-DB'!I117,'EN16931-DB'!F117),'EN16931-DB'!C117)</f>
        <v>Assiette de la remise au niveau du document</v>
      </c>
      <c r="D117" s="36" t="str">
        <f>IF('Language choice &amp; Intro'!$I$3&lt;&gt;"FR",IF('Language choice &amp; Intro'!$I$3&lt;&gt;"DE",'EN16931-DB'!J117,'EN16931-DB'!G117),'EN16931-DB'!D117)</f>
        <v>Montant de base pouvant être utilisé conjointement avec le Pourcentage de remise au niveau du document pour calculer le Montant de la remise au niveau du document.</v>
      </c>
      <c r="E117" s="36" t="str">
        <f>IF('Language choice &amp; Intro'!$I$3&lt;&gt;"FR",IF('Language choice &amp; Intro'!$I$3&lt;&gt;"DE",'EN16931-DB'!K117,'EN16931-DB'!H117),'EN16931-DB'!E117)</f>
        <v xml:space="preserve"> </v>
      </c>
      <c r="F117" s="11" t="s">
        <v>841</v>
      </c>
    </row>
    <row r="118" spans="1:6" ht="57.6" x14ac:dyDescent="0.3">
      <c r="A118" s="35" t="str">
        <f>'EN16931-DB'!B118</f>
        <v>BT-94</v>
      </c>
      <c r="B118" s="6" t="str">
        <f>'EN16931-DB'!A118</f>
        <v>BG-20</v>
      </c>
      <c r="C118" s="36" t="str">
        <f>IF('Language choice &amp; Intro'!$I$3&lt;&gt;"FR",IF('Language choice &amp; Intro'!$I$3&lt;&gt;"DE",'EN16931-DB'!I118,'EN16931-DB'!F118),'EN16931-DB'!C118)</f>
        <v>Pourcentage de remise au niveau du document</v>
      </c>
      <c r="D118" s="36" t="str">
        <f>IF('Language choice &amp; Intro'!$I$3&lt;&gt;"FR",IF('Language choice &amp; Intro'!$I$3&lt;&gt;"DE",'EN16931-DB'!J118,'EN16931-DB'!G118),'EN16931-DB'!D118)</f>
        <v>Pourcentage pouvant être utilisé conjointement avec l'Assiette de la remise au niveau du document pour calculer le Montant de la remise au niveau du document.</v>
      </c>
      <c r="E118" s="36" t="str">
        <f>IF('Language choice &amp; Intro'!$I$3&lt;&gt;"FR",IF('Language choice &amp; Intro'!$I$3&lt;&gt;"DE",'EN16931-DB'!K118,'EN16931-DB'!H118),'EN16931-DB'!E118)</f>
        <v xml:space="preserve"> </v>
      </c>
      <c r="F118" s="11" t="s">
        <v>839</v>
      </c>
    </row>
    <row r="119" spans="1:6" ht="230.4" x14ac:dyDescent="0.3">
      <c r="A119" s="35" t="str">
        <f>'EN16931-DB'!B119</f>
        <v>BT-95</v>
      </c>
      <c r="B119" s="6" t="str">
        <f>'EN16931-DB'!A119</f>
        <v>BG-20</v>
      </c>
      <c r="C119" s="36" t="str">
        <f>IF('Language choice &amp; Intro'!$I$3&lt;&gt;"FR",IF('Language choice &amp; Intro'!$I$3&lt;&gt;"DE",'EN16931-DB'!I119,'EN16931-DB'!F119),'EN16931-DB'!C119)</f>
        <v>Code de type de TVA de la remise au niveau du document</v>
      </c>
      <c r="D119" s="36" t="str">
        <f>IF('Language choice &amp; Intro'!$I$3&lt;&gt;"FR",IF('Language choice &amp; Intro'!$I$3&lt;&gt;"DE",'EN16931-DB'!J119,'EN16931-DB'!G119),'EN16931-DB'!D119)</f>
        <v>Identification codée du type de TVA applicable à la remise au niveau du document.</v>
      </c>
      <c r="E119" s="36" t="str">
        <f>IF('Language choice &amp; Intro'!$I$3&lt;&gt;"FR",IF('Language choice &amp; Intro'!$I$3&lt;&gt;"DE",'EN16931-DB'!K119,'EN16931-DB'!H119),'EN16931-DB'!E119)</f>
        <v>Les codes suivants de la donnée 5305 du dictionnaire des données UNTDID [6] sont utilisés (de plus amples informations sont données entre parenthèses) : 
- Taux normal (Assujetti à la TVA de façon standard) - Marchandises à taux zéro (Assujetti à la TVA à un taux nul) 
- Exonéré de taxe (TVA/IGIC/IPSI) 
- Autoliquidation de la TVA (les règles d'autoliquidation de la TVA/IGIC/IPSI s'appliquent) 
- Exonéré de TVA pour la livraison intracommunautaire de biens (TVA/IGIC/IPSI non perçues en raison des règles de livraison intracommunautaire) 
- Article en libre exportation, taxe non appliquée (TVA/IGIC/IPSI non perçues en raison de l'exportation en dehors de l'UE) 
- Exonération des services (la vente n'est pas soumise à la TVA/IGIC/IPSI) 
- Impôt général indirect des Canaries (assujetti à l'impôt IGIC) 
- Assujetti à l'IPSI (taxe à Ceuta/Melilla)</v>
      </c>
      <c r="F119" s="11" t="s">
        <v>842</v>
      </c>
    </row>
    <row r="120" spans="1:6" ht="28.8" x14ac:dyDescent="0.3">
      <c r="A120" s="35" t="str">
        <f>'EN16931-DB'!B120</f>
        <v>BT-96</v>
      </c>
      <c r="B120" s="6" t="str">
        <f>'EN16931-DB'!A120</f>
        <v>BG-20</v>
      </c>
      <c r="C120" s="36" t="str">
        <f>IF('Language choice &amp; Intro'!$I$3&lt;&gt;"FR",IF('Language choice &amp; Intro'!$I$3&lt;&gt;"DE",'EN16931-DB'!I120,'EN16931-DB'!F120),'EN16931-DB'!C120)</f>
        <v>Taux de TVA de la remise au niveau du document</v>
      </c>
      <c r="D120" s="36" t="str">
        <f>IF('Language choice &amp; Intro'!$I$3&lt;&gt;"FR",IF('Language choice &amp; Intro'!$I$3&lt;&gt;"DE",'EN16931-DB'!J120,'EN16931-DB'!G120),'EN16931-DB'!D120)</f>
        <v>Taux de TVA, exprimé sous forme de pourcentage, applicable à la remise au niveau du document.</v>
      </c>
      <c r="E120" s="36" t="str">
        <f>IF('Language choice &amp; Intro'!$I$3&lt;&gt;"FR",IF('Language choice &amp; Intro'!$I$3&lt;&gt;"DE",'EN16931-DB'!K120,'EN16931-DB'!H120),'EN16931-DB'!E120)</f>
        <v xml:space="preserve"> </v>
      </c>
      <c r="F120" s="11" t="s">
        <v>843</v>
      </c>
    </row>
    <row r="121" spans="1:6" ht="28.8" x14ac:dyDescent="0.3">
      <c r="A121" s="35" t="str">
        <f>'EN16931-DB'!B121</f>
        <v>BT-97</v>
      </c>
      <c r="B121" s="6" t="str">
        <f>'EN16931-DB'!A121</f>
        <v>BG-20</v>
      </c>
      <c r="C121" s="36" t="str">
        <f>IF('Language choice &amp; Intro'!$I$3&lt;&gt;"FR",IF('Language choice &amp; Intro'!$I$3&lt;&gt;"DE",'EN16931-DB'!I121,'EN16931-DB'!F121),'EN16931-DB'!C121)</f>
        <v>Motif de la remise au niveau du document</v>
      </c>
      <c r="D121" s="36" t="str">
        <f>IF('Language choice &amp; Intro'!$I$3&lt;&gt;"FR",IF('Language choice &amp; Intro'!$I$3&lt;&gt;"DE",'EN16931-DB'!J121,'EN16931-DB'!G121),'EN16931-DB'!D121)</f>
        <v>Motif de la remise au niveau du document, exprimé sous forme de texte.</v>
      </c>
      <c r="E121" s="36" t="str">
        <f>IF('Language choice &amp; Intro'!$I$3&lt;&gt;"FR",IF('Language choice &amp; Intro'!$I$3&lt;&gt;"DE",'EN16931-DB'!K121,'EN16931-DB'!H121),'EN16931-DB'!E121)</f>
        <v xml:space="preserve"> </v>
      </c>
      <c r="F121" s="11" t="s">
        <v>838</v>
      </c>
    </row>
    <row r="122" spans="1:6" ht="57.6" x14ac:dyDescent="0.3">
      <c r="A122" s="35" t="str">
        <f>'EN16931-DB'!B122</f>
        <v>BT-98</v>
      </c>
      <c r="B122" s="6" t="str">
        <f>'EN16931-DB'!A122</f>
        <v>BG-20</v>
      </c>
      <c r="C122" s="36" t="str">
        <f>IF('Language choice &amp; Intro'!$I$3&lt;&gt;"FR",IF('Language choice &amp; Intro'!$I$3&lt;&gt;"DE",'EN16931-DB'!I122,'EN16931-DB'!F122),'EN16931-DB'!C122)</f>
        <v>Code de motif de la remise au niveau du document</v>
      </c>
      <c r="D122" s="36" t="str">
        <f>IF('Language choice &amp; Intro'!$I$3&lt;&gt;"FR",IF('Language choice &amp; Intro'!$I$3&lt;&gt;"DE",'EN16931-DB'!J122,'EN16931-DB'!G122),'EN16931-DB'!D122)</f>
        <v>Motif de la remise au niveau du document, exprimé sous forme de code.</v>
      </c>
      <c r="E122" s="36" t="str">
        <f>IF('Language choice &amp; Intro'!$I$3&lt;&gt;"FR",IF('Language choice &amp; Intro'!$I$3&lt;&gt;"DE",'EN16931-DB'!K122,'EN16931-DB'!H122),'EN16931-DB'!E122)</f>
        <v>Utiliser les codes de la liste de codes de la donnée 5189 du dictionnaire des données UNTDID [6]. Le Code de motif de la remise au niveau du document et le Motif de la remise au niveau du document doivent indiquer le même motif de remise.</v>
      </c>
      <c r="F122" s="11" t="s">
        <v>837</v>
      </c>
    </row>
    <row r="123" spans="1:6" ht="43.2" x14ac:dyDescent="0.3">
      <c r="A123" s="35" t="str">
        <f>'EN16931-DB'!B123</f>
        <v>GROUP</v>
      </c>
      <c r="B123" s="6" t="str">
        <f>'EN16931-DB'!A123</f>
        <v>BG-21</v>
      </c>
      <c r="C123" s="36" t="str">
        <f>IF('Language choice &amp; Intro'!$I$3&lt;&gt;"FR",IF('Language choice &amp; Intro'!$I$3&lt;&gt;"DE",'EN16931-DB'!I123,'EN16931-DB'!F123),'EN16931-DB'!C123)</f>
        <v>CHARGES OU FRAIS AU NIVEAU DU DOCUMENT</v>
      </c>
      <c r="D123" s="36" t="str">
        <f>IF('Language choice &amp; Intro'!$I$3&lt;&gt;"FR",IF('Language choice &amp; Intro'!$I$3&lt;&gt;"DE",'EN16931-DB'!J123,'EN16931-DB'!G123),'EN16931-DB'!D123)</f>
        <v>Groupe de termes métiers fournissant des informations sur les charges et frais et les taxes autres que la TVA applicables à la Facture dans son ensemble.</v>
      </c>
      <c r="E123" s="36" t="str">
        <f>IF('Language choice &amp; Intro'!$I$3&lt;&gt;"FR",IF('Language choice &amp; Intro'!$I$3&lt;&gt;"DE",'EN16931-DB'!K123,'EN16931-DB'!H123),'EN16931-DB'!E123)</f>
        <v xml:space="preserve"> </v>
      </c>
      <c r="F123" s="11" t="s">
        <v>836</v>
      </c>
    </row>
    <row r="124" spans="1:6" ht="28.8" x14ac:dyDescent="0.3">
      <c r="A124" s="35" t="str">
        <f>'EN16931-DB'!B124</f>
        <v>BT-99</v>
      </c>
      <c r="B124" s="6" t="str">
        <f>'EN16931-DB'!A124</f>
        <v>BG-21</v>
      </c>
      <c r="C124" s="36" t="str">
        <f>IF('Language choice &amp; Intro'!$I$3&lt;&gt;"FR",IF('Language choice &amp; Intro'!$I$3&lt;&gt;"DE",'EN16931-DB'!I124,'EN16931-DB'!F124),'EN16931-DB'!C124)</f>
        <v>Montant des charges ou frais au niveau du document</v>
      </c>
      <c r="D124" s="36" t="str">
        <f>IF('Language choice &amp; Intro'!$I$3&lt;&gt;"FR",IF('Language choice &amp; Intro'!$I$3&lt;&gt;"DE",'EN16931-DB'!J124,'EN16931-DB'!G124),'EN16931-DB'!D124)</f>
        <v>Montant de charges et frais, hors TVA.</v>
      </c>
      <c r="E124" s="36" t="str">
        <f>IF('Language choice &amp; Intro'!$I$3&lt;&gt;"FR",IF('Language choice &amp; Intro'!$I$3&lt;&gt;"DE",'EN16931-DB'!K124,'EN16931-DB'!H124),'EN16931-DB'!E124)</f>
        <v xml:space="preserve"> </v>
      </c>
      <c r="F124" s="11" t="s">
        <v>840</v>
      </c>
    </row>
    <row r="125" spans="1:6" ht="57.6" x14ac:dyDescent="0.3">
      <c r="A125" s="35" t="str">
        <f>'EN16931-DB'!B125</f>
        <v>BT-100</v>
      </c>
      <c r="B125" s="6" t="str">
        <f>'EN16931-DB'!A125</f>
        <v>BG-21</v>
      </c>
      <c r="C125" s="36" t="str">
        <f>IF('Language choice &amp; Intro'!$I$3&lt;&gt;"FR",IF('Language choice &amp; Intro'!$I$3&lt;&gt;"DE",'EN16931-DB'!I125,'EN16931-DB'!F125),'EN16931-DB'!C125)</f>
        <v>Assiette des charges ou frais au niveau du document</v>
      </c>
      <c r="D125" s="36" t="str">
        <f>IF('Language choice &amp; Intro'!$I$3&lt;&gt;"FR",IF('Language choice &amp; Intro'!$I$3&lt;&gt;"DE",'EN16931-DB'!J125,'EN16931-DB'!G125),'EN16931-DB'!D125)</f>
        <v>Montant de base pouvant être utilisé conjointement avec le Pourcentage de charges ou frais au niveau du document pour calculer le Montant des charges ou frais au niveau du document.</v>
      </c>
      <c r="E125" s="36" t="str">
        <f>IF('Language choice &amp; Intro'!$I$3&lt;&gt;"FR",IF('Language choice &amp; Intro'!$I$3&lt;&gt;"DE",'EN16931-DB'!K125,'EN16931-DB'!H125),'EN16931-DB'!E125)</f>
        <v xml:space="preserve"> </v>
      </c>
      <c r="F125" s="11" t="s">
        <v>841</v>
      </c>
    </row>
    <row r="126" spans="1:6" ht="57.6" x14ac:dyDescent="0.3">
      <c r="A126" s="35" t="str">
        <f>'EN16931-DB'!B126</f>
        <v>BT-101</v>
      </c>
      <c r="B126" s="6" t="str">
        <f>'EN16931-DB'!A126</f>
        <v>BG-21</v>
      </c>
      <c r="C126" s="36" t="str">
        <f>IF('Language choice &amp; Intro'!$I$3&lt;&gt;"FR",IF('Language choice &amp; Intro'!$I$3&lt;&gt;"DE",'EN16931-DB'!I126,'EN16931-DB'!F126),'EN16931-DB'!C126)</f>
        <v>Pourcentage de charges ou frais au niveau du document</v>
      </c>
      <c r="D126" s="36" t="str">
        <f>IF('Language choice &amp; Intro'!$I$3&lt;&gt;"FR",IF('Language choice &amp; Intro'!$I$3&lt;&gt;"DE",'EN16931-DB'!J126,'EN16931-DB'!G126),'EN16931-DB'!D126)</f>
        <v>Pourcentage pouvant être utilisé conjointement avec l'Assiette des charges ou frais au niveau du document pour calculer le Montant des charges ou frais au niveau du document.</v>
      </c>
      <c r="E126" s="36" t="str">
        <f>IF('Language choice &amp; Intro'!$I$3&lt;&gt;"FR",IF('Language choice &amp; Intro'!$I$3&lt;&gt;"DE",'EN16931-DB'!K126,'EN16931-DB'!H126),'EN16931-DB'!E126)</f>
        <v xml:space="preserve"> </v>
      </c>
      <c r="F126" s="11" t="s">
        <v>839</v>
      </c>
    </row>
    <row r="127" spans="1:6" ht="230.4" x14ac:dyDescent="0.3">
      <c r="A127" s="35" t="str">
        <f>'EN16931-DB'!B127</f>
        <v>BT-102</v>
      </c>
      <c r="B127" s="6" t="str">
        <f>'EN16931-DB'!A127</f>
        <v>BG-21</v>
      </c>
      <c r="C127" s="36" t="str">
        <f>IF('Language choice &amp; Intro'!$I$3&lt;&gt;"FR",IF('Language choice &amp; Intro'!$I$3&lt;&gt;"DE",'EN16931-DB'!I127,'EN16931-DB'!F127),'EN16931-DB'!C127)</f>
        <v>Code de type de TVA des charges ou frais au niveau du document</v>
      </c>
      <c r="D127" s="36" t="str">
        <f>IF('Language choice &amp; Intro'!$I$3&lt;&gt;"FR",IF('Language choice &amp; Intro'!$I$3&lt;&gt;"DE",'EN16931-DB'!J127,'EN16931-DB'!G127),'EN16931-DB'!D127)</f>
        <v>Identification codée du type de TVA applicable aux charges ou frais au niveau du document.</v>
      </c>
      <c r="E127" s="36" t="str">
        <f>IF('Language choice &amp; Intro'!$I$3&lt;&gt;"FR",IF('Language choice &amp; Intro'!$I$3&lt;&gt;"DE",'EN16931-DB'!K127,'EN16931-DB'!H127),'EN16931-DB'!E127)</f>
        <v>Les codes suivants de la donnée 5305 du dictionnaire des données UNTDID [6] sont utilisés (de plus amples informations sont données entre parenthèses) : 
- Taux normal (Assujetti à la TVA de façon standard) 
- Marchandises à taux zéro (Assujetti à la TVA à un taux nul) 
- Exonéré de taxe (TVA/IGIC/IPSI) 
- Autoliquidation de la TVA (les règles d'autoliquidation de la TVA/IGIC/IPSI s'appliquent) 
- Exonéré de TVA pour la livraison intracommunautaire de biens (TVA/IGIC/IPSI non perçues en raison des règles de livraison intracommunautaire) 
- Article en libre exportation, taxe non appliquée (TVA/IGIC/IPSI non perçues en raison de l'exportation en dehors de l'UE) 
- Exonération des services (la vente n'est pas soumise à la TVA/IGIC/IPSI) 
- Impôt général indirect des Canaries (assujetti à l'impôt IGIC) 
- Assujetti à l'IPSI (taxe à Ceuta/Melilla)</v>
      </c>
      <c r="F127" s="11" t="s">
        <v>842</v>
      </c>
    </row>
    <row r="128" spans="1:6" ht="28.8" x14ac:dyDescent="0.3">
      <c r="A128" s="35" t="str">
        <f>'EN16931-DB'!B128</f>
        <v>BT-103</v>
      </c>
      <c r="B128" s="6" t="str">
        <f>'EN16931-DB'!A128</f>
        <v>BG-21</v>
      </c>
      <c r="C128" s="36" t="str">
        <f>IF('Language choice &amp; Intro'!$I$3&lt;&gt;"FR",IF('Language choice &amp; Intro'!$I$3&lt;&gt;"DE",'EN16931-DB'!I128,'EN16931-DB'!F128),'EN16931-DB'!C128)</f>
        <v>Taux de TVA des charges ou frais au niveau du document</v>
      </c>
      <c r="D128" s="36" t="str">
        <f>IF('Language choice &amp; Intro'!$I$3&lt;&gt;"FR",IF('Language choice &amp; Intro'!$I$3&lt;&gt;"DE",'EN16931-DB'!J128,'EN16931-DB'!G128),'EN16931-DB'!D128)</f>
        <v>Taux de TVA, exprimé sous forme de pourcentage, applicable aux charges ou frais au niveau du document.</v>
      </c>
      <c r="E128" s="36" t="str">
        <f>IF('Language choice &amp; Intro'!$I$3&lt;&gt;"FR",IF('Language choice &amp; Intro'!$I$3&lt;&gt;"DE",'EN16931-DB'!K128,'EN16931-DB'!H128),'EN16931-DB'!E128)</f>
        <v xml:space="preserve"> </v>
      </c>
      <c r="F128" s="11" t="s">
        <v>843</v>
      </c>
    </row>
    <row r="129" spans="1:6" ht="28.8" x14ac:dyDescent="0.3">
      <c r="A129" s="35" t="str">
        <f>'EN16931-DB'!B129</f>
        <v>BT-104</v>
      </c>
      <c r="B129" s="6" t="str">
        <f>'EN16931-DB'!A129</f>
        <v>BG-21</v>
      </c>
      <c r="C129" s="36" t="str">
        <f>IF('Language choice &amp; Intro'!$I$3&lt;&gt;"FR",IF('Language choice &amp; Intro'!$I$3&lt;&gt;"DE",'EN16931-DB'!I129,'EN16931-DB'!F129),'EN16931-DB'!C129)</f>
        <v>Motif des charges ou frais au niveau du document</v>
      </c>
      <c r="D129" s="36" t="str">
        <f>IF('Language choice &amp; Intro'!$I$3&lt;&gt;"FR",IF('Language choice &amp; Intro'!$I$3&lt;&gt;"DE",'EN16931-DB'!J129,'EN16931-DB'!G129),'EN16931-DB'!D129)</f>
        <v>Motif des charges ou frais au niveau du document, exprimé sous forme de texte.</v>
      </c>
      <c r="E129" s="36" t="str">
        <f>IF('Language choice &amp; Intro'!$I$3&lt;&gt;"FR",IF('Language choice &amp; Intro'!$I$3&lt;&gt;"DE",'EN16931-DB'!K129,'EN16931-DB'!H129),'EN16931-DB'!E129)</f>
        <v xml:space="preserve"> </v>
      </c>
      <c r="F129" s="11" t="s">
        <v>838</v>
      </c>
    </row>
    <row r="130" spans="1:6" ht="57.6" x14ac:dyDescent="0.3">
      <c r="A130" s="35" t="str">
        <f>'EN16931-DB'!B130</f>
        <v>BT-105</v>
      </c>
      <c r="B130" s="6" t="str">
        <f>'EN16931-DB'!A130</f>
        <v>BG-21</v>
      </c>
      <c r="C130" s="36" t="str">
        <f>IF('Language choice &amp; Intro'!$I$3&lt;&gt;"FR",IF('Language choice &amp; Intro'!$I$3&lt;&gt;"DE",'EN16931-DB'!I130,'EN16931-DB'!F130),'EN16931-DB'!C130)</f>
        <v>Code de motif des charges ou frais au niveau du document</v>
      </c>
      <c r="D130" s="36" t="str">
        <f>IF('Language choice &amp; Intro'!$I$3&lt;&gt;"FR",IF('Language choice &amp; Intro'!$I$3&lt;&gt;"DE",'EN16931-DB'!J130,'EN16931-DB'!G130),'EN16931-DB'!D130)</f>
        <v>Motif des charges ou frais au niveau du document, exprimé sous forme de code.</v>
      </c>
      <c r="E130" s="36" t="str">
        <f>IF('Language choice &amp; Intro'!$I$3&lt;&gt;"FR",IF('Language choice &amp; Intro'!$I$3&lt;&gt;"DE",'EN16931-DB'!K130,'EN16931-DB'!H130),'EN16931-DB'!E130)</f>
        <v>Utiliser les codes de la liste de codes de la donnée 7161 du dictionnaire des données UNTDID [6]. Le Code de motif des charges ou frais au niveau du document et le Motif des charges ou frais au niveau du document doivent indiquer le même motif de charges ou frais.</v>
      </c>
      <c r="F130" s="11" t="s">
        <v>837</v>
      </c>
    </row>
    <row r="131" spans="1:6" ht="28.8" x14ac:dyDescent="0.3">
      <c r="A131" s="35" t="str">
        <f>'EN16931-DB'!B131</f>
        <v>GROUP</v>
      </c>
      <c r="B131" s="6" t="str">
        <f>'EN16931-DB'!A131</f>
        <v>BG-22</v>
      </c>
      <c r="C131" s="36" t="str">
        <f>IF('Language choice &amp; Intro'!$I$3&lt;&gt;"FR",IF('Language choice &amp; Intro'!$I$3&lt;&gt;"DE",'EN16931-DB'!I131,'EN16931-DB'!F131),'EN16931-DB'!C131)</f>
        <v>TOTAUX DU DOCUMENT</v>
      </c>
      <c r="D131" s="36" t="str">
        <f>IF('Language choice &amp; Intro'!$I$3&lt;&gt;"FR",IF('Language choice &amp; Intro'!$I$3&lt;&gt;"DE",'EN16931-DB'!J131,'EN16931-DB'!G131),'EN16931-DB'!D131)</f>
        <v>Groupe de termes métiers fournissant des informations sur les totaux monétaires de la Facture.</v>
      </c>
      <c r="E131" s="36" t="str">
        <f>IF('Language choice &amp; Intro'!$I$3&lt;&gt;"FR",IF('Language choice &amp; Intro'!$I$3&lt;&gt;"DE",'EN16931-DB'!K131,'EN16931-DB'!H131),'EN16931-DB'!E131)</f>
        <v xml:space="preserve"> </v>
      </c>
      <c r="F131" s="11" t="s">
        <v>2321</v>
      </c>
    </row>
    <row r="132" spans="1:6" ht="28.8" x14ac:dyDescent="0.3">
      <c r="A132" s="35" t="str">
        <f>'EN16931-DB'!B132</f>
        <v>BT-106</v>
      </c>
      <c r="B132" s="6" t="str">
        <f>'EN16931-DB'!A132</f>
        <v>BG-22</v>
      </c>
      <c r="C132" s="36" t="str">
        <f>IF('Language choice &amp; Intro'!$I$3&lt;&gt;"FR",IF('Language choice &amp; Intro'!$I$3&lt;&gt;"DE",'EN16931-DB'!I132,'EN16931-DB'!F132),'EN16931-DB'!C132)</f>
        <v>Somme des montants nets des lignes de facture</v>
      </c>
      <c r="D132" s="36" t="str">
        <f>IF('Language choice &amp; Intro'!$I$3&lt;&gt;"FR",IF('Language choice &amp; Intro'!$I$3&lt;&gt;"DE",'EN16931-DB'!J132,'EN16931-DB'!G132),'EN16931-DB'!D132)</f>
        <v>Somme de tous les montants nets de lignes de la Facture.</v>
      </c>
      <c r="E132" s="36" t="str">
        <f>IF('Language choice &amp; Intro'!$I$3&lt;&gt;"FR",IF('Language choice &amp; Intro'!$I$3&lt;&gt;"DE",'EN16931-DB'!K132,'EN16931-DB'!H132),'EN16931-DB'!E132)</f>
        <v xml:space="preserve"> </v>
      </c>
      <c r="F132" s="11" t="s">
        <v>2323</v>
      </c>
    </row>
    <row r="133" spans="1:6" ht="43.2" x14ac:dyDescent="0.3">
      <c r="A133" s="35" t="str">
        <f>'EN16931-DB'!B133</f>
        <v>BT-107</v>
      </c>
      <c r="B133" s="6" t="str">
        <f>'EN16931-DB'!A133</f>
        <v>BG-22</v>
      </c>
      <c r="C133" s="36" t="str">
        <f>IF('Language choice &amp; Intro'!$I$3&lt;&gt;"FR",IF('Language choice &amp; Intro'!$I$3&lt;&gt;"DE",'EN16931-DB'!I133,'EN16931-DB'!F133),'EN16931-DB'!C133)</f>
        <v>Somme des remises au niveau du document</v>
      </c>
      <c r="D133" s="36" t="str">
        <f>IF('Language choice &amp; Intro'!$I$3&lt;&gt;"FR",IF('Language choice &amp; Intro'!$I$3&lt;&gt;"DE",'EN16931-DB'!J133,'EN16931-DB'!G133),'EN16931-DB'!D133)</f>
        <v>Somme de toutes les remises au niveau du document de la Facture.</v>
      </c>
      <c r="E133" s="36" t="str">
        <f>IF('Language choice &amp; Intro'!$I$3&lt;&gt;"FR",IF('Language choice &amp; Intro'!$I$3&lt;&gt;"DE",'EN16931-DB'!K133,'EN16931-DB'!H133),'EN16931-DB'!E133)</f>
        <v>Les remises appliquées au niveau des lignes sont incluses dans le Montant net de ligne de facture utilisé dans la Somme des montants nets des lignes de facture.</v>
      </c>
      <c r="F133" s="11" t="s">
        <v>2332</v>
      </c>
    </row>
    <row r="134" spans="1:6" ht="43.2" x14ac:dyDescent="0.3">
      <c r="A134" s="35" t="str">
        <f>'EN16931-DB'!B134</f>
        <v>BT-108</v>
      </c>
      <c r="B134" s="6" t="str">
        <f>'EN16931-DB'!A134</f>
        <v>BG-22</v>
      </c>
      <c r="C134" s="36" t="str">
        <f>IF('Language choice &amp; Intro'!$I$3&lt;&gt;"FR",IF('Language choice &amp; Intro'!$I$3&lt;&gt;"DE",'EN16931-DB'!I134,'EN16931-DB'!F134),'EN16931-DB'!C134)</f>
        <v>Somme des charges ou frais au niveau du document</v>
      </c>
      <c r="D134" s="36" t="str">
        <f>IF('Language choice &amp; Intro'!$I$3&lt;&gt;"FR",IF('Language choice &amp; Intro'!$I$3&lt;&gt;"DE",'EN16931-DB'!J134,'EN16931-DB'!G134),'EN16931-DB'!D134)</f>
        <v>Somme de toutes les charges ou frais au niveau du document de la Facture.</v>
      </c>
      <c r="E134" s="36" t="str">
        <f>IF('Language choice &amp; Intro'!$I$3&lt;&gt;"FR",IF('Language choice &amp; Intro'!$I$3&lt;&gt;"DE",'EN16931-DB'!K134,'EN16931-DB'!H134),'EN16931-DB'!E134)</f>
        <v>Les frais appliqués au niveau des lignes sont inclus dans le Montant net de ligne de facture utilisé dans la Somme des montants nets des lignes de facture.</v>
      </c>
      <c r="F134" s="11" t="s">
        <v>2335</v>
      </c>
    </row>
    <row r="135" spans="1:6" ht="43.2" x14ac:dyDescent="0.3">
      <c r="A135" s="35" t="str">
        <f>'EN16931-DB'!B135</f>
        <v>BT-109</v>
      </c>
      <c r="B135" s="6" t="str">
        <f>'EN16931-DB'!A135</f>
        <v>BG-22</v>
      </c>
      <c r="C135" s="36" t="str">
        <f>IF('Language choice &amp; Intro'!$I$3&lt;&gt;"FR",IF('Language choice &amp; Intro'!$I$3&lt;&gt;"DE",'EN16931-DB'!I135,'EN16931-DB'!F135),'EN16931-DB'!C135)</f>
        <v>Montant total de la facture hors TVA</v>
      </c>
      <c r="D135" s="36" t="str">
        <f>IF('Language choice &amp; Intro'!$I$3&lt;&gt;"FR",IF('Language choice &amp; Intro'!$I$3&lt;&gt;"DE",'EN16931-DB'!J135,'EN16931-DB'!G135),'EN16931-DB'!D135)</f>
        <v>Montant total de la Facture, sans la TVA.</v>
      </c>
      <c r="E135" s="36" t="str">
        <f>IF('Language choice &amp; Intro'!$I$3&lt;&gt;"FR",IF('Language choice &amp; Intro'!$I$3&lt;&gt;"DE",'EN16931-DB'!K135,'EN16931-DB'!H135),'EN16931-DB'!E135)</f>
        <v>Le Montant total de la facture hors TVA correspond à la Somme des montants nets des lignes de facture, moins la Somme des remises au niveau du document, plus la Somme des charges ou frais au niveau du document.</v>
      </c>
      <c r="F135" s="11" t="s">
        <v>2326</v>
      </c>
    </row>
    <row r="136" spans="1:6" ht="28.8" x14ac:dyDescent="0.3">
      <c r="A136" s="35" t="str">
        <f>'EN16931-DB'!B136</f>
        <v>BT-110</v>
      </c>
      <c r="B136" s="6" t="str">
        <f>'EN16931-DB'!A136</f>
        <v>BG-22</v>
      </c>
      <c r="C136" s="36" t="str">
        <f>IF('Language choice &amp; Intro'!$I$3&lt;&gt;"FR",IF('Language choice &amp; Intro'!$I$3&lt;&gt;"DE",'EN16931-DB'!I136,'EN16931-DB'!F136),'EN16931-DB'!C136)</f>
        <v>Montant total de TVA de la facture</v>
      </c>
      <c r="D136" s="36" t="str">
        <f>IF('Language choice &amp; Intro'!$I$3&lt;&gt;"FR",IF('Language choice &amp; Intro'!$I$3&lt;&gt;"DE",'EN16931-DB'!J136,'EN16931-DB'!G136),'EN16931-DB'!D136)</f>
        <v>Montant total de la TVA de la Facture.</v>
      </c>
      <c r="E136" s="36" t="str">
        <f>IF('Language choice &amp; Intro'!$I$3&lt;&gt;"FR",IF('Language choice &amp; Intro'!$I$3&lt;&gt;"DE",'EN16931-DB'!K136,'EN16931-DB'!H136),'EN16931-DB'!E136)</f>
        <v>Le Montant total de TVA de la facture correspond à la somme de tous les montants de TVA des différents types de TVA.</v>
      </c>
      <c r="F136" s="11" t="s">
        <v>854</v>
      </c>
    </row>
    <row r="137" spans="1:6" ht="57.6" x14ac:dyDescent="0.3">
      <c r="A137" s="35" t="str">
        <f>'EN16931-DB'!B137</f>
        <v>BT-111</v>
      </c>
      <c r="B137" s="6" t="str">
        <f>'EN16931-DB'!A137</f>
        <v>BG-22</v>
      </c>
      <c r="C137" s="36" t="str">
        <f>IF('Language choice &amp; Intro'!$I$3&lt;&gt;"FR",IF('Language choice &amp; Intro'!$I$3&lt;&gt;"DE",'EN16931-DB'!I137,'EN16931-DB'!F137),'EN16931-DB'!C137)</f>
        <v>Montant total de TVA de la facture exprimée dans la devise de comptabilisation</v>
      </c>
      <c r="D137" s="36" t="str">
        <f>IF('Language choice &amp; Intro'!$I$3&lt;&gt;"FR",IF('Language choice &amp; Intro'!$I$3&lt;&gt;"DE",'EN16931-DB'!J137,'EN16931-DB'!G137),'EN16931-DB'!D137)</f>
        <v>Montant total de la TVA exprimé dans la devise de comptabilisation acceptée ou exigée dans le pays du Vendeur.</v>
      </c>
      <c r="E137" s="36" t="str">
        <f>IF('Language choice &amp; Intro'!$I$3&lt;&gt;"FR",IF('Language choice &amp; Intro'!$I$3&lt;&gt;"DE",'EN16931-DB'!K137,'EN16931-DB'!H137),'EN16931-DB'!E137)</f>
        <v>À utiliser lorsque la devise de comptabilisation de la TVA (BT-6) diffère du Code de devise de la facture (BT-5) conformément à l'Article 230 de la Directive 2006/112/CE sur la TVA. Le montant de la TVA dans la devise de comptabilisation n'est pas utilisé dans le calcul des totaux de la facture.</v>
      </c>
      <c r="F137" s="11" t="s">
        <v>854</v>
      </c>
    </row>
    <row r="138" spans="1:6" ht="28.8" x14ac:dyDescent="0.3">
      <c r="A138" s="35" t="str">
        <f>'EN16931-DB'!B138</f>
        <v>BT-112</v>
      </c>
      <c r="B138" s="6" t="str">
        <f>'EN16931-DB'!A138</f>
        <v>BG-22</v>
      </c>
      <c r="C138" s="36" t="str">
        <f>IF('Language choice &amp; Intro'!$I$3&lt;&gt;"FR",IF('Language choice &amp; Intro'!$I$3&lt;&gt;"DE",'EN16931-DB'!I138,'EN16931-DB'!F138),'EN16931-DB'!C138)</f>
        <v>Montant total de la facture TVA comprise</v>
      </c>
      <c r="D138" s="36" t="str">
        <f>IF('Language choice &amp; Intro'!$I$3&lt;&gt;"FR",IF('Language choice &amp; Intro'!$I$3&lt;&gt;"DE",'EN16931-DB'!J138,'EN16931-DB'!G138),'EN16931-DB'!D138)</f>
        <v>Montant total de la Facture, avec la TVA.</v>
      </c>
      <c r="E138" s="36" t="str">
        <f>IF('Language choice &amp; Intro'!$I$3&lt;&gt;"FR",IF('Language choice &amp; Intro'!$I$3&lt;&gt;"DE",'EN16931-DB'!K138,'EN16931-DB'!H138),'EN16931-DB'!E138)</f>
        <v>Le Montant total de la facture TVA comprise correspond au Montant total de la facture hors TVA auquel s'ajoute le Montant total de TVA de la facture.</v>
      </c>
      <c r="F138" s="11" t="s">
        <v>2329</v>
      </c>
    </row>
    <row r="139" spans="1:6" ht="28.8" x14ac:dyDescent="0.3">
      <c r="A139" s="35" t="str">
        <f>'EN16931-DB'!B139</f>
        <v>BT-113</v>
      </c>
      <c r="B139" s="6" t="str">
        <f>'EN16931-DB'!A139</f>
        <v>BG-22</v>
      </c>
      <c r="C139" s="36" t="str">
        <f>IF('Language choice &amp; Intro'!$I$3&lt;&gt;"FR",IF('Language choice &amp; Intro'!$I$3&lt;&gt;"DE",'EN16931-DB'!I139,'EN16931-DB'!F139),'EN16931-DB'!C139)</f>
        <v>Montant payé</v>
      </c>
      <c r="D139" s="36" t="str">
        <f>IF('Language choice &amp; Intro'!$I$3&lt;&gt;"FR",IF('Language choice &amp; Intro'!$I$3&lt;&gt;"DE",'EN16931-DB'!J139,'EN16931-DB'!G139),'EN16931-DB'!D139)</f>
        <v>Somme des montants qui ont été payés à l'avance.</v>
      </c>
      <c r="E139" s="36" t="str">
        <f>IF('Language choice &amp; Intro'!$I$3&lt;&gt;"FR",IF('Language choice &amp; Intro'!$I$3&lt;&gt;"DE",'EN16931-DB'!K139,'EN16931-DB'!H139),'EN16931-DB'!E139)</f>
        <v>Ce montant est soustrait du Montant total de la facture TVA comprise pour calculer le montant restant à payer.</v>
      </c>
      <c r="F139" s="11" t="s">
        <v>2338</v>
      </c>
    </row>
    <row r="140" spans="1:6" ht="28.8" x14ac:dyDescent="0.3">
      <c r="A140" s="35" t="str">
        <f>'EN16931-DB'!B140</f>
        <v>BT-114</v>
      </c>
      <c r="B140" s="6" t="str">
        <f>'EN16931-DB'!A140</f>
        <v>BG-22</v>
      </c>
      <c r="C140" s="36" t="str">
        <f>IF('Language choice &amp; Intro'!$I$3&lt;&gt;"FR",IF('Language choice &amp; Intro'!$I$3&lt;&gt;"DE",'EN16931-DB'!I140,'EN16931-DB'!F140),'EN16931-DB'!C140)</f>
        <v>Montant arrondi</v>
      </c>
      <c r="D140" s="36" t="str">
        <f>IF('Language choice &amp; Intro'!$I$3&lt;&gt;"FR",IF('Language choice &amp; Intro'!$I$3&lt;&gt;"DE",'EN16931-DB'!J140,'EN16931-DB'!G140),'EN16931-DB'!D140)</f>
        <v>Le montant à ajouter à la facture totale pour arrondir le montant à payer.</v>
      </c>
      <c r="E140" s="36" t="str">
        <f>IF('Language choice &amp; Intro'!$I$3&lt;&gt;"FR",IF('Language choice &amp; Intro'!$I$3&lt;&gt;"DE",'EN16931-DB'!K140,'EN16931-DB'!H140),'EN16931-DB'!E140)</f>
        <v xml:space="preserve"> </v>
      </c>
      <c r="F140" s="11" t="s">
        <v>2341</v>
      </c>
    </row>
    <row r="141" spans="1:6" ht="57.6" x14ac:dyDescent="0.3">
      <c r="A141" s="35" t="str">
        <f>'EN16931-DB'!B141</f>
        <v>BT-115</v>
      </c>
      <c r="B141" s="6" t="str">
        <f>'EN16931-DB'!A141</f>
        <v>BG-22</v>
      </c>
      <c r="C141" s="36" t="str">
        <f>IF('Language choice &amp; Intro'!$I$3&lt;&gt;"FR",IF('Language choice &amp; Intro'!$I$3&lt;&gt;"DE",'EN16931-DB'!I141,'EN16931-DB'!F141),'EN16931-DB'!C141)</f>
        <v>Montant à payer</v>
      </c>
      <c r="D141" s="36" t="str">
        <f>IF('Language choice &amp; Intro'!$I$3&lt;&gt;"FR",IF('Language choice &amp; Intro'!$I$3&lt;&gt;"DE",'EN16931-DB'!J141,'EN16931-DB'!G141),'EN16931-DB'!D141)</f>
        <v>Encours dont le paiement est demandé.</v>
      </c>
      <c r="E141" s="36" t="str">
        <f>IF('Language choice &amp; Intro'!$I$3&lt;&gt;"FR",IF('Language choice &amp; Intro'!$I$3&lt;&gt;"DE",'EN16931-DB'!K141,'EN16931-DB'!H141),'EN16931-DB'!E141)</f>
        <v>Ce montant correspond au Montant total de la facture TVA comprise, moins le Montant payé qui a été payé en avance. Ce montant est égal à zéro si la Facture a été entièrement payée. Le montant peut être négatif ; dans ce cas, le Vendeur doit le montant à l'Acheteur.</v>
      </c>
      <c r="F141" s="11" t="s">
        <v>2344</v>
      </c>
    </row>
    <row r="142" spans="1:6" ht="43.2" x14ac:dyDescent="0.3">
      <c r="A142" s="35" t="str">
        <f>'EN16931-DB'!B142</f>
        <v>GROUP</v>
      </c>
      <c r="B142" s="6" t="str">
        <f>'EN16931-DB'!A142</f>
        <v>BG-23</v>
      </c>
      <c r="C142" s="36" t="str">
        <f>IF('Language choice &amp; Intro'!$I$3&lt;&gt;"FR",IF('Language choice &amp; Intro'!$I$3&lt;&gt;"DE",'EN16931-DB'!I142,'EN16931-DB'!F142),'EN16931-DB'!C142)</f>
        <v>VENTILATION DE LA TVA</v>
      </c>
      <c r="D142" s="36" t="str">
        <f>IF('Language choice &amp; Intro'!$I$3&lt;&gt;"FR",IF('Language choice &amp; Intro'!$I$3&lt;&gt;"DE",'EN16931-DB'!J142,'EN16931-DB'!G142),'EN16931-DB'!D142)</f>
        <v>Groupe de termes métiers fournissant des informations sur la répartition de la TVA par types, taux et motifs d'exonération</v>
      </c>
      <c r="E142" s="36" t="str">
        <f>IF('Language choice &amp; Intro'!$I$3&lt;&gt;"FR",IF('Language choice &amp; Intro'!$I$3&lt;&gt;"DE",'EN16931-DB'!K142,'EN16931-DB'!H142),'EN16931-DB'!E142)</f>
        <v xml:space="preserve"> </v>
      </c>
      <c r="F142" s="11" t="s">
        <v>855</v>
      </c>
    </row>
    <row r="143" spans="1:6" ht="43.2" x14ac:dyDescent="0.3">
      <c r="A143" s="35" t="str">
        <f>'EN16931-DB'!B143</f>
        <v>BT-116</v>
      </c>
      <c r="B143" s="6" t="str">
        <f>'EN16931-DB'!A143</f>
        <v>BG-23</v>
      </c>
      <c r="C143" s="36" t="str">
        <f>IF('Language choice &amp; Intro'!$I$3&lt;&gt;"FR",IF('Language choice &amp; Intro'!$I$3&lt;&gt;"DE",'EN16931-DB'!I143,'EN16931-DB'!F143),'EN16931-DB'!C143)</f>
        <v>Base d'imposition du type de TVA</v>
      </c>
      <c r="D143" s="36" t="str">
        <f>IF('Language choice &amp; Intro'!$I$3&lt;&gt;"FR",IF('Language choice &amp; Intro'!$I$3&lt;&gt;"DE",'EN16931-DB'!J143,'EN16931-DB'!G143),'EN16931-DB'!D143)</f>
        <v>Somme de tous les montants soumis à taxes assujettis à un code et à un taux de type de TVA spécifiques (si le Taux de type de TVA est applicable).</v>
      </c>
      <c r="E143" s="36" t="str">
        <f>IF('Language choice &amp; Intro'!$I$3&lt;&gt;"FR",IF('Language choice &amp; Intro'!$I$3&lt;&gt;"DE",'EN16931-DB'!K143,'EN16931-DB'!H143),'EN16931-DB'!E143)</f>
        <v>Somme des montants nets des lignes de facture, moins les remises plus les charges ou frais au niveau du document qui sont assujettis à un code et à un taux de type de TVA spécifiques (si le Taux de type de TVA est applicable).</v>
      </c>
      <c r="F143" s="11" t="s">
        <v>157</v>
      </c>
    </row>
    <row r="144" spans="1:6" ht="28.8" x14ac:dyDescent="0.3">
      <c r="A144" s="35" t="str">
        <f>'EN16931-DB'!B144</f>
        <v>BT-117</v>
      </c>
      <c r="B144" s="6" t="str">
        <f>'EN16931-DB'!A144</f>
        <v>BG-23</v>
      </c>
      <c r="C144" s="36" t="str">
        <f>IF('Language choice &amp; Intro'!$I$3&lt;&gt;"FR",IF('Language choice &amp; Intro'!$I$3&lt;&gt;"DE",'EN16931-DB'!I144,'EN16931-DB'!F144),'EN16931-DB'!C144)</f>
        <v>Montant de la TVA pour chaque type de TVA</v>
      </c>
      <c r="D144" s="36" t="str">
        <f>IF('Language choice &amp; Intro'!$I$3&lt;&gt;"FR",IF('Language choice &amp; Intro'!$I$3&lt;&gt;"DE",'EN16931-DB'!J144,'EN16931-DB'!G144),'EN16931-DB'!D144)</f>
        <v>Montant total de la TVA pour un type donné de TVA.</v>
      </c>
      <c r="E144" s="36" t="str">
        <f>IF('Language choice &amp; Intro'!$I$3&lt;&gt;"FR",IF('Language choice &amp; Intro'!$I$3&lt;&gt;"DE",'EN16931-DB'!K144,'EN16931-DB'!H144),'EN16931-DB'!E144)</f>
        <v>S'obtient en multipliant le montant de Base d'imposition du type de TVA par le Taux de type de TVA du type correspondant.</v>
      </c>
      <c r="F144" s="11" t="s">
        <v>2311</v>
      </c>
    </row>
    <row r="145" spans="1:6" ht="230.4" x14ac:dyDescent="0.3">
      <c r="A145" s="35" t="str">
        <f>'EN16931-DB'!B145</f>
        <v>BT-118</v>
      </c>
      <c r="B145" s="6" t="str">
        <f>'EN16931-DB'!A145</f>
        <v>BG-23</v>
      </c>
      <c r="C145" s="36" t="str">
        <f>IF('Language choice &amp; Intro'!$I$3&lt;&gt;"FR",IF('Language choice &amp; Intro'!$I$3&lt;&gt;"DE",'EN16931-DB'!I145,'EN16931-DB'!F145),'EN16931-DB'!C145)</f>
        <v>Code de type de TVA</v>
      </c>
      <c r="D145" s="36" t="str">
        <f>IF('Language choice &amp; Intro'!$I$3&lt;&gt;"FR",IF('Language choice &amp; Intro'!$I$3&lt;&gt;"DE",'EN16931-DB'!J145,'EN16931-DB'!G145),'EN16931-DB'!D145)</f>
        <v>Identification codée d'un type de TVA.</v>
      </c>
      <c r="E145" s="36" t="str">
        <f>IF('Language choice &amp; Intro'!$I$3&lt;&gt;"FR",IF('Language choice &amp; Intro'!$I$3&lt;&gt;"DE",'EN16931-DB'!K145,'EN16931-DB'!H145),'EN16931-DB'!E145)</f>
        <v>Les codes suivants de la donnée 5305 du dictionnaire des données UNTDID [6] sont utilisés (de plus amples informations sont données entre parenthèses) : 
- Taux normal (Assujetti à la TVA de façon standard) 
- Marchandises à taux zéro (Assujetti à la TVA à un taux nul) 
- Exonéré de taxe (TVA/IGIC/IPSI) 
- Autoliquidation de la TVA (les règles d'autoliquidation de la TVA/IGIC/IPSI s'appliquent) 
- Exonéré de TVA pour la livraison intracommunautaire de biens (TVA/IGIC/IPSI non perçues en raison des règles de livraison intracommunautaire) 
- Article en libre exportation, taxe non appliquée (TVA/IGIC/IPSI non perçues en raison de l'exportation en dehors de l'UE) 
- Exonération des services (la vente n'est pas soumise à la TVA/IGIC/IPSI) 
- Impôt général indirect des Canaries (assujetti à l'impôt IGIC) 
- Assujetti à l'IPSI (taxe à Ceuta/Melilla)</v>
      </c>
      <c r="F145" s="11" t="s">
        <v>856</v>
      </c>
    </row>
    <row r="146" spans="1:6" ht="28.8" x14ac:dyDescent="0.3">
      <c r="A146" s="35" t="str">
        <f>'EN16931-DB'!B146</f>
        <v>BT-119</v>
      </c>
      <c r="B146" s="6" t="str">
        <f>'EN16931-DB'!A146</f>
        <v>BG-23</v>
      </c>
      <c r="C146" s="36" t="str">
        <f>IF('Language choice &amp; Intro'!$I$3&lt;&gt;"FR",IF('Language choice &amp; Intro'!$I$3&lt;&gt;"DE",'EN16931-DB'!I146,'EN16931-DB'!F146),'EN16931-DB'!C146)</f>
        <v>Taux de type de TVA</v>
      </c>
      <c r="D146" s="36" t="str">
        <f>IF('Language choice &amp; Intro'!$I$3&lt;&gt;"FR",IF('Language choice &amp; Intro'!$I$3&lt;&gt;"DE",'EN16931-DB'!J146,'EN16931-DB'!G146),'EN16931-DB'!D146)</f>
        <v>Taux de TVA, exprimé sous forme de pourcentage, applicable au type de TVA correspondant.</v>
      </c>
      <c r="E146" s="36" t="str">
        <f>IF('Language choice &amp; Intro'!$I$3&lt;&gt;"FR",IF('Language choice &amp; Intro'!$I$3&lt;&gt;"DE",'EN16931-DB'!K146,'EN16931-DB'!H146),'EN16931-DB'!E146)</f>
        <v>Le Code de type de TVA et le Taux de type de TVA doivent être cohérents.</v>
      </c>
      <c r="F146" s="11" t="s">
        <v>154</v>
      </c>
    </row>
    <row r="147" spans="1:6" ht="28.8" x14ac:dyDescent="0.3">
      <c r="A147" s="35" t="str">
        <f>'EN16931-DB'!B147</f>
        <v>BT-120</v>
      </c>
      <c r="B147" s="6" t="str">
        <f>'EN16931-DB'!A147</f>
        <v>BG-23</v>
      </c>
      <c r="C147" s="36" t="str">
        <f>IF('Language choice &amp; Intro'!$I$3&lt;&gt;"FR",IF('Language choice &amp; Intro'!$I$3&lt;&gt;"DE",'EN16931-DB'!I147,'EN16931-DB'!F147),'EN16931-DB'!C147)</f>
        <v>Motif d'exonération de la TVA</v>
      </c>
      <c r="D147" s="36" t="str">
        <f>IF('Language choice &amp; Intro'!$I$3&lt;&gt;"FR",IF('Language choice &amp; Intro'!$I$3&lt;&gt;"DE",'EN16931-DB'!J147,'EN16931-DB'!G147),'EN16931-DB'!D147)</f>
        <v>Énoncé expliquant pourquoi un montant est exonéré de TVA ou pourquoi la TVA n'est pas appliquée</v>
      </c>
      <c r="E147" s="36" t="str">
        <f>IF('Language choice &amp; Intro'!$I$3&lt;&gt;"FR",IF('Language choice &amp; Intro'!$I$3&lt;&gt;"DE",'EN16931-DB'!K147,'EN16931-DB'!H147),'EN16931-DB'!E147)</f>
        <v>Articles 226 points 11 à 15 de la Directive 2006/112/CE [2].</v>
      </c>
      <c r="F147" s="11" t="s">
        <v>158</v>
      </c>
    </row>
    <row r="148" spans="1:6" ht="28.8" x14ac:dyDescent="0.3">
      <c r="A148" s="35" t="str">
        <f>'EN16931-DB'!B148</f>
        <v>BT-121</v>
      </c>
      <c r="B148" s="6" t="str">
        <f>'EN16931-DB'!A148</f>
        <v>BG-23</v>
      </c>
      <c r="C148" s="36" t="str">
        <f>IF('Language choice &amp; Intro'!$I$3&lt;&gt;"FR",IF('Language choice &amp; Intro'!$I$3&lt;&gt;"DE",'EN16931-DB'!I148,'EN16931-DB'!F148),'EN16931-DB'!C148)</f>
        <v>Code de motif d'exonération de la TVA</v>
      </c>
      <c r="D148" s="36" t="str">
        <f>IF('Language choice &amp; Intro'!$I$3&lt;&gt;"FR",IF('Language choice &amp; Intro'!$I$3&lt;&gt;"DE",'EN16931-DB'!J148,'EN16931-DB'!G148),'EN16931-DB'!D148)</f>
        <v>Énoncé codé expliquant pourquoi un montant est exonéré de TVA.</v>
      </c>
      <c r="E148" s="36" t="str">
        <f>IF('Language choice &amp; Intro'!$I$3&lt;&gt;"FR",IF('Language choice &amp; Intro'!$I$3&lt;&gt;"DE",'EN16931-DB'!K148,'EN16931-DB'!H148),'EN16931-DB'!E148)</f>
        <v>Liste de codes émise et tenue à jour par le Mécanisme pour l'interconnexion en Europe.</v>
      </c>
      <c r="F148" s="11" t="s">
        <v>857</v>
      </c>
    </row>
    <row r="149" spans="1:6" ht="100.8" x14ac:dyDescent="0.3">
      <c r="A149" s="35" t="str">
        <f>'EN16931-DB'!B149</f>
        <v>GROUP</v>
      </c>
      <c r="B149" s="6" t="str">
        <f>'EN16931-DB'!A149</f>
        <v>BG-24</v>
      </c>
      <c r="C149" s="36" t="str">
        <f>IF('Language choice &amp; Intro'!$I$3&lt;&gt;"FR",IF('Language choice &amp; Intro'!$I$3&lt;&gt;"DE",'EN16931-DB'!I149,'EN16931-DB'!F149),'EN16931-DB'!C149)</f>
        <v>DOCUMENTS JUSTIFICATIFS ADDITIONNELS</v>
      </c>
      <c r="D149" s="36" t="str">
        <f>IF('Language choice &amp; Intro'!$I$3&lt;&gt;"FR",IF('Language choice &amp; Intro'!$I$3&lt;&gt;"DE",'EN16931-DB'!J149,'EN16931-DB'!G149),'EN16931-DB'!D149)</f>
        <v>Groupe de termes métiers fournissant des informations sur les documents justificatifs additionnels étayant les demandes formulées dans la Facture.</v>
      </c>
      <c r="E149" s="36" t="str">
        <f>IF('Language choice &amp; Intro'!$I$3&lt;&gt;"FR",IF('Language choice &amp; Intro'!$I$3&lt;&gt;"DE",'EN16931-DB'!K149,'EN16931-DB'!H149),'EN16931-DB'!E149)</f>
        <v>Les documents justificatifs additionnels peuvent être utilisés pour référencer un numéro de document censé être connu du Destinataire, un document externe (référencé par une adresse URL) ou un document intégré (tel qu'un relevé périodique au format PDF). Le recours à un lien vers un document externe est nécessaire, par exemple, dans le cas de pièces jointes volumineuses et/ou lorsque des informations sensibles, par exemple, des services liés à la personne, doivent être séparées de la Facture elle-même.</v>
      </c>
      <c r="F149" s="11" t="s">
        <v>860</v>
      </c>
    </row>
    <row r="150" spans="1:6" x14ac:dyDescent="0.3">
      <c r="A150" s="35" t="str">
        <f>'EN16931-DB'!B150</f>
        <v>BT-122</v>
      </c>
      <c r="B150" s="6" t="str">
        <f>'EN16931-DB'!A150</f>
        <v>BG-24</v>
      </c>
      <c r="C150" s="36" t="str">
        <f>IF('Language choice &amp; Intro'!$I$3&lt;&gt;"FR",IF('Language choice &amp; Intro'!$I$3&lt;&gt;"DE",'EN16931-DB'!I150,'EN16931-DB'!F150),'EN16931-DB'!C150)</f>
        <v>Référence de document justificatif</v>
      </c>
      <c r="D150" s="36" t="str">
        <f>IF('Language choice &amp; Intro'!$I$3&lt;&gt;"FR",IF('Language choice &amp; Intro'!$I$3&lt;&gt;"DE",'EN16931-DB'!J150,'EN16931-DB'!G150),'EN16931-DB'!D150)</f>
        <v>Identifiant du document justificatif.</v>
      </c>
      <c r="E150" s="36" t="str">
        <f>IF('Language choice &amp; Intro'!$I$3&lt;&gt;"FR",IF('Language choice &amp; Intro'!$I$3&lt;&gt;"DE",'EN16931-DB'!K150,'EN16931-DB'!H150),'EN16931-DB'!E150)</f>
        <v xml:space="preserve"> </v>
      </c>
      <c r="F150" s="11" t="s">
        <v>859</v>
      </c>
    </row>
    <row r="151" spans="1:6" ht="28.8" x14ac:dyDescent="0.3">
      <c r="A151" s="35" t="str">
        <f>'EN16931-DB'!B151</f>
        <v>BT-123</v>
      </c>
      <c r="B151" s="6" t="str">
        <f>'EN16931-DB'!A151</f>
        <v>BG-24</v>
      </c>
      <c r="C151" s="36" t="str">
        <f>IF('Language choice &amp; Intro'!$I$3&lt;&gt;"FR",IF('Language choice &amp; Intro'!$I$3&lt;&gt;"DE",'EN16931-DB'!I151,'EN16931-DB'!F151),'EN16931-DB'!C151)</f>
        <v>Description de document justificatif</v>
      </c>
      <c r="D151" s="36" t="str">
        <f>IF('Language choice &amp; Intro'!$I$3&lt;&gt;"FR",IF('Language choice &amp; Intro'!$I$3&lt;&gt;"DE",'EN16931-DB'!J151,'EN16931-DB'!G151),'EN16931-DB'!D151)</f>
        <v>Description du document justificatif.</v>
      </c>
      <c r="E151" s="36" t="str">
        <f>IF('Language choice &amp; Intro'!$I$3&lt;&gt;"FR",IF('Language choice &amp; Intro'!$I$3&lt;&gt;"DE",'EN16931-DB'!K151,'EN16931-DB'!H151),'EN16931-DB'!E151)</f>
        <v>Exemple : feuille de temps, rapport d'utilisation, etc.</v>
      </c>
      <c r="F151" s="11" t="s">
        <v>861</v>
      </c>
    </row>
    <row r="152" spans="1:6" ht="86.4" x14ac:dyDescent="0.3">
      <c r="A152" s="35" t="str">
        <f>'EN16931-DB'!B152</f>
        <v>BT-124</v>
      </c>
      <c r="B152" s="6" t="str">
        <f>'EN16931-DB'!A152</f>
        <v>BG-24</v>
      </c>
      <c r="C152" s="36" t="str">
        <f>IF('Language choice &amp; Intro'!$I$3&lt;&gt;"FR",IF('Language choice &amp; Intro'!$I$3&lt;&gt;"DE",'EN16931-DB'!I152,'EN16931-DB'!F152),'EN16931-DB'!C152)</f>
        <v>Emplacement de document externe</v>
      </c>
      <c r="D152" s="36" t="str">
        <f>IF('Language choice &amp; Intro'!$I$3&lt;&gt;"FR",IF('Language choice &amp; Intro'!$I$3&lt;&gt;"DE",'EN16931-DB'!J152,'EN16931-DB'!G152),'EN16931-DB'!D152)</f>
        <v>Adresse URL (Uniform Resource Locator) qui identifie l'emplacement du document externe.</v>
      </c>
      <c r="E152" s="36" t="str">
        <f>IF('Language choice &amp; Intro'!$I$3&lt;&gt;"FR",IF('Language choice &amp; Intro'!$I$3&lt;&gt;"DE",'EN16931-DB'!K152,'EN16931-DB'!H152),'EN16931-DB'!E152)</f>
        <v>Moyen de localiser la ressource en décrivant son mécanisme d'accès principal, par exemple http:// ou ftp://. L'Emplacement de document externe doit être utilisé si l'Acheteur exige des informations supplémentaires étayant la facture. 
Les documents externes ne font pas partie de la facture. L'accès à des documents externes peut impliquer des risques.</v>
      </c>
      <c r="F152" s="11" t="s">
        <v>862</v>
      </c>
    </row>
    <row r="153" spans="1:6" ht="230.4" x14ac:dyDescent="0.3">
      <c r="A153" s="35" t="str">
        <f>'EN16931-DB'!B153</f>
        <v>BT-125</v>
      </c>
      <c r="B153" s="6" t="str">
        <f>'EN16931-DB'!A153</f>
        <v>BG-24</v>
      </c>
      <c r="C153" s="36" t="str">
        <f>IF('Language choice &amp; Intro'!$I$3&lt;&gt;"FR",IF('Language choice &amp; Intro'!$I$3&lt;&gt;"DE",'EN16931-DB'!I153,'EN16931-DB'!F153),'EN16931-DB'!C153)</f>
        <v>Document joint
Code MIME du document joint
Nom de fichier du document joint</v>
      </c>
      <c r="D153" s="36" t="str">
        <f>IF('Language choice &amp; Intro'!$I$3&lt;&gt;"FR",IF('Language choice &amp; Intro'!$I$3&lt;&gt;"DE",'EN16931-DB'!J153,'EN16931-DB'!G153),'EN16931-DB'!D153)</f>
        <v>Un document joint intégré sous forme d'objet binaire ou envoyé avec la facture.
Le code MIME du document joint.
Nom de fichier du document joint.</v>
      </c>
      <c r="E153" s="36" t="str">
        <f>IF('Language choice &amp; Intro'!$I$3&lt;&gt;"FR",IF('Language choice &amp; Intro'!$I$3&lt;&gt;"DE",'EN16931-DB'!K153,'EN16931-DB'!H153),'EN16931-DB'!E153)</f>
        <v xml:space="preserve">Le Document joint est utilisé lorsque de la documentation doit être stockée avec la Facture à des fins de référence ultérieure ou d'audit.
Codes MIME autorisés : 
- application/pdf 
- image/png 
- image/jpeg 
- texte/csv 
- application/vnd.openxmlformats-officedocument.spreadsheetml.sheet 
- application/vnd.oasis.opendocument. spreadsheet
</v>
      </c>
      <c r="F153" s="11" t="s">
        <v>863</v>
      </c>
    </row>
    <row r="154" spans="1:6" ht="28.8" x14ac:dyDescent="0.3">
      <c r="A154" s="35" t="str">
        <f>'EN16931-DB'!B154</f>
        <v>GROUP</v>
      </c>
      <c r="B154" s="6" t="str">
        <f>'EN16931-DB'!A154</f>
        <v>BG-25</v>
      </c>
      <c r="C154" s="36" t="str">
        <f>IF('Language choice &amp; Intro'!$I$3&lt;&gt;"FR",IF('Language choice &amp; Intro'!$I$3&lt;&gt;"DE",'EN16931-DB'!I154,'EN16931-DB'!F154),'EN16931-DB'!C154)</f>
        <v>LIGNE DE FACTURE</v>
      </c>
      <c r="D154" s="36" t="str">
        <f>IF('Language choice &amp; Intro'!$I$3&lt;&gt;"FR",IF('Language choice &amp; Intro'!$I$3&lt;&gt;"DE",'EN16931-DB'!J154,'EN16931-DB'!G154),'EN16931-DB'!D154)</f>
        <v>Groupe de termes métiers fournissant des informations sur les lignes de Facture individuelles.</v>
      </c>
      <c r="E154" s="36" t="str">
        <f>IF('Language choice &amp; Intro'!$I$3&lt;&gt;"FR",IF('Language choice &amp; Intro'!$I$3&lt;&gt;"DE",'EN16931-DB'!K154,'EN16931-DB'!H154),'EN16931-DB'!E154)</f>
        <v xml:space="preserve"> </v>
      </c>
      <c r="F154" s="11" t="s">
        <v>864</v>
      </c>
    </row>
    <row r="155" spans="1:6" x14ac:dyDescent="0.3">
      <c r="A155" s="35" t="str">
        <f>'EN16931-DB'!B155</f>
        <v>BT-126</v>
      </c>
      <c r="B155" s="6" t="str">
        <f>'EN16931-DB'!A155</f>
        <v>BG-25</v>
      </c>
      <c r="C155" s="36" t="str">
        <f>IF('Language choice &amp; Intro'!$I$3&lt;&gt;"FR",IF('Language choice &amp; Intro'!$I$3&lt;&gt;"DE",'EN16931-DB'!I155,'EN16931-DB'!F155),'EN16931-DB'!C155)</f>
        <v>Identifiant de ligne de facture</v>
      </c>
      <c r="D155" s="36" t="str">
        <f>IF('Language choice &amp; Intro'!$I$3&lt;&gt;"FR",IF('Language choice &amp; Intro'!$I$3&lt;&gt;"DE",'EN16931-DB'!J155,'EN16931-DB'!G155),'EN16931-DB'!D155)</f>
        <v>Identifiant unique d'une ligne au sein de la Facture.</v>
      </c>
      <c r="E155" s="36" t="str">
        <f>IF('Language choice &amp; Intro'!$I$3&lt;&gt;"FR",IF('Language choice &amp; Intro'!$I$3&lt;&gt;"DE",'EN16931-DB'!K155,'EN16931-DB'!H155),'EN16931-DB'!E155)</f>
        <v xml:space="preserve"> </v>
      </c>
      <c r="F155" s="11" t="s">
        <v>865</v>
      </c>
    </row>
    <row r="156" spans="1:6" ht="28.8" x14ac:dyDescent="0.3">
      <c r="A156" s="35" t="str">
        <f>'EN16931-DB'!B156</f>
        <v>BT-127</v>
      </c>
      <c r="B156" s="6" t="str">
        <f>'EN16931-DB'!A156</f>
        <v>BG-25</v>
      </c>
      <c r="C156" s="36" t="str">
        <f>IF('Language choice &amp; Intro'!$I$3&lt;&gt;"FR",IF('Language choice &amp; Intro'!$I$3&lt;&gt;"DE",'EN16931-DB'!I156,'EN16931-DB'!F156),'EN16931-DB'!C156)</f>
        <v>Note de ligne de facture</v>
      </c>
      <c r="D156" s="36" t="str">
        <f>IF('Language choice &amp; Intro'!$I$3&lt;&gt;"FR",IF('Language choice &amp; Intro'!$I$3&lt;&gt;"DE",'EN16931-DB'!J156,'EN16931-DB'!G156),'EN16931-DB'!D156)</f>
        <v>Commentaire fournissant des informations non structurées concernant la ligne de Facture.</v>
      </c>
      <c r="E156" s="36" t="str">
        <f>IF('Language choice &amp; Intro'!$I$3&lt;&gt;"FR",IF('Language choice &amp; Intro'!$I$3&lt;&gt;"DE",'EN16931-DB'!K156,'EN16931-DB'!H156),'EN16931-DB'!E156)</f>
        <v xml:space="preserve"> </v>
      </c>
      <c r="F156" s="11" t="s">
        <v>866</v>
      </c>
    </row>
    <row r="157" spans="1:6" ht="100.8" x14ac:dyDescent="0.3">
      <c r="A157" s="35" t="str">
        <f>'EN16931-DB'!B157</f>
        <v>BT-128</v>
      </c>
      <c r="B157" s="6" t="str">
        <f>'EN16931-DB'!A157</f>
        <v>BG-25</v>
      </c>
      <c r="C157" s="36" t="str">
        <f>IF('Language choice &amp; Intro'!$I$3&lt;&gt;"FR",IF('Language choice &amp; Intro'!$I$3&lt;&gt;"DE",'EN16931-DB'!I157,'EN16931-DB'!F157),'EN16931-DB'!C157)</f>
        <v>Identifiant d'objet de ligne de facture
Identifiant du schéma</v>
      </c>
      <c r="D157" s="36" t="str">
        <f>IF('Language choice &amp; Intro'!$I$3&lt;&gt;"FR",IF('Language choice &amp; Intro'!$I$3&lt;&gt;"DE",'EN16931-DB'!J157,'EN16931-DB'!G157),'EN16931-DB'!D157)</f>
        <v>Identifiant d'un objet sur lequel est basée la ligne de facture et qui est indiqué par le Vendeur.
L'identifiant du schéma d'identification de l'Identifiant d'objet de la ligne de facture.</v>
      </c>
      <c r="E157" s="36" t="str">
        <f>IF('Language choice &amp; Intro'!$I$3&lt;&gt;"FR",IF('Language choice &amp; Intro'!$I$3&lt;&gt;"DE",'EN16931-DB'!K157,'EN16931-DB'!H157),'EN16931-DB'!E157)</f>
        <v>Il peut s'agir d'un numéro d'abonnement, d'un numéro de téléphone, d'un compteur, etc., selon le cas.
Si le schéma utilisé pour l'identifiant n'est pas clair pour le destinataire, il convient d'utiliser un identifiant de schéma conditionnel qui doit être choisi parmi les codes de la liste de codes de la donnée 1153 du dictionnaire des données UNTDID [6].</v>
      </c>
      <c r="F157" s="11" t="s">
        <v>867</v>
      </c>
    </row>
    <row r="158" spans="1:6" ht="28.8" x14ac:dyDescent="0.3">
      <c r="A158" s="35" t="str">
        <f>'EN16931-DB'!B158</f>
        <v>BT-129</v>
      </c>
      <c r="B158" s="6" t="str">
        <f>'EN16931-DB'!A158</f>
        <v>BG-25</v>
      </c>
      <c r="C158" s="36" t="str">
        <f>IF('Language choice &amp; Intro'!$I$3&lt;&gt;"FR",IF('Language choice &amp; Intro'!$I$3&lt;&gt;"DE",'EN16931-DB'!I158,'EN16931-DB'!F158),'EN16931-DB'!C158)</f>
        <v>Quantité facturée</v>
      </c>
      <c r="D158" s="36" t="str">
        <f>IF('Language choice &amp; Intro'!$I$3&lt;&gt;"FR",IF('Language choice &amp; Intro'!$I$3&lt;&gt;"DE",'EN16931-DB'!J158,'EN16931-DB'!G158),'EN16931-DB'!D158)</f>
        <v>Quantité d'articles (biens ou services) facturée prise en compte dans la ligne de Facture.</v>
      </c>
      <c r="E158" s="36" t="str">
        <f>IF('Language choice &amp; Intro'!$I$3&lt;&gt;"FR",IF('Language choice &amp; Intro'!$I$3&lt;&gt;"DE",'EN16931-DB'!K158,'EN16931-DB'!H158),'EN16931-DB'!E158)</f>
        <v xml:space="preserve"> </v>
      </c>
      <c r="F158" s="11" t="s">
        <v>149</v>
      </c>
    </row>
    <row r="159" spans="1:6" ht="187.2" x14ac:dyDescent="0.3">
      <c r="A159" s="35" t="str">
        <f>'EN16931-DB'!B159</f>
        <v>BT-130</v>
      </c>
      <c r="B159" s="6" t="str">
        <f>'EN16931-DB'!A159</f>
        <v>BG-25</v>
      </c>
      <c r="C159" s="36" t="str">
        <f>IF('Language choice &amp; Intro'!$I$3&lt;&gt;"FR",IF('Language choice &amp; Intro'!$I$3&lt;&gt;"DE",'EN16931-DB'!I159,'EN16931-DB'!F159),'EN16931-DB'!C159)</f>
        <v>Code de l'unité de mesure de la quantité facturée</v>
      </c>
      <c r="D159" s="36" t="str">
        <f>IF('Language choice &amp; Intro'!$I$3&lt;&gt;"FR",IF('Language choice &amp; Intro'!$I$3&lt;&gt;"DE",'EN16931-DB'!J159,'EN16931-DB'!G159),'EN16931-DB'!D159)</f>
        <v>Unité de mesure applicable à la quantité facturée.</v>
      </c>
      <c r="E159" s="36" t="str">
        <f>IF('Language choice &amp; Intro'!$I$3&lt;&gt;"FR",IF('Language choice &amp; Intro'!$I$3&lt;&gt;"DE",'EN16931-DB'!K159,'EN16931-DB'!H159),'EN16931-DB'!E159)</f>
        <v>L'unité de mesure doit être choisie dans les listes de la Recommandation UN/ECE N °. 20 « Codes des unités de mesure utilisées dans le commerce international » [7] et de la Recommandation UN/ECE N ° 21 « Codes des passagers, des types de fret, des emballages et des matériaux d'emballage (accompagnés de codes complémentaires pour les noms d'emballage) » [19] en appliquant la méthode décrite dans la Recommandation N° 20 UN/ECE Intro 2.a). Noter que dans la plupart des cas, il n'est pas nécessaire pour les Acheteurs et les Vendeurs de mettre en oeuvre complètement ces listes entièrement dans leur logiciel. Les Vendeurs ont seulement besoin de prendre en charge les unités nécessaires pour leurs biens et services ; les Acheteurs ont seulement besoin de vérifier que les unités utilisées dans la Facture sont les mêmes que celles utilisées dans d'autres documents (tels que les Contrats, Catalogues, Commandes et Avis d'expédition).</v>
      </c>
      <c r="F159" s="11" t="s">
        <v>868</v>
      </c>
    </row>
    <row r="160" spans="1:6" ht="28.8" x14ac:dyDescent="0.3">
      <c r="A160" s="35" t="str">
        <f>'EN16931-DB'!B160</f>
        <v>BT-131</v>
      </c>
      <c r="B160" s="6" t="str">
        <f>'EN16931-DB'!A160</f>
        <v>BG-25</v>
      </c>
      <c r="C160" s="36" t="str">
        <f>IF('Language choice &amp; Intro'!$I$3&lt;&gt;"FR",IF('Language choice &amp; Intro'!$I$3&lt;&gt;"DE",'EN16931-DB'!I160,'EN16931-DB'!F160),'EN16931-DB'!C160)</f>
        <v>Montant net de ligne de facture</v>
      </c>
      <c r="D160" s="36" t="str">
        <f>IF('Language choice &amp; Intro'!$I$3&lt;&gt;"FR",IF('Language choice &amp; Intro'!$I$3&lt;&gt;"DE",'EN16931-DB'!J160,'EN16931-DB'!G160),'EN16931-DB'!D160)</f>
        <v>Montant total de la ligne de Facture.</v>
      </c>
      <c r="E160" s="36" t="str">
        <f>IF('Language choice &amp; Intro'!$I$3&lt;&gt;"FR",IF('Language choice &amp; Intro'!$I$3&lt;&gt;"DE",'EN16931-DB'!K160,'EN16931-DB'!H160),'EN16931-DB'!E160)</f>
        <v>Ce montant est « net » hors TVA, c'est-à-dire qu'il inclut les remises et charges ou frais au niveau de la ligne ainsi que des autres taxes afférentes.</v>
      </c>
      <c r="F160" s="11" t="s">
        <v>156</v>
      </c>
    </row>
    <row r="161" spans="1:6" ht="28.8" x14ac:dyDescent="0.3">
      <c r="A161" s="35" t="str">
        <f>'EN16931-DB'!B161</f>
        <v>BT-132</v>
      </c>
      <c r="B161" s="6" t="str">
        <f>'EN16931-DB'!A161</f>
        <v>BG-25</v>
      </c>
      <c r="C161" s="36" t="str">
        <f>IF('Language choice &amp; Intro'!$I$3&lt;&gt;"FR",IF('Language choice &amp; Intro'!$I$3&lt;&gt;"DE",'EN16931-DB'!I161,'EN16931-DB'!F161),'EN16931-DB'!C161)</f>
        <v>Référence de ligne de bon de commande référencée</v>
      </c>
      <c r="D161" s="36" t="str">
        <f>IF('Language choice &amp; Intro'!$I$3&lt;&gt;"FR",IF('Language choice &amp; Intro'!$I$3&lt;&gt;"DE",'EN16931-DB'!J161,'EN16931-DB'!G161),'EN16931-DB'!D161)</f>
        <v>Identifiant d'une ligne d'un bon de commande référencée, généré par l'Acheteur.</v>
      </c>
      <c r="E161" s="36" t="str">
        <f>IF('Language choice &amp; Intro'!$I$3&lt;&gt;"FR",IF('Language choice &amp; Intro'!$I$3&lt;&gt;"DE",'EN16931-DB'!K161,'EN16931-DB'!H161),'EN16931-DB'!E161)</f>
        <v>L'Identifiant de bon de commande est référencé au niveau du document.</v>
      </c>
      <c r="F161" s="11" t="s">
        <v>869</v>
      </c>
    </row>
    <row r="162" spans="1:6" ht="28.8" x14ac:dyDescent="0.3">
      <c r="A162" s="35" t="str">
        <f>'EN16931-DB'!B162</f>
        <v>BT-133</v>
      </c>
      <c r="B162" s="6" t="str">
        <f>'EN16931-DB'!A162</f>
        <v>BG-25</v>
      </c>
      <c r="C162" s="36" t="str">
        <f>IF('Language choice &amp; Intro'!$I$3&lt;&gt;"FR",IF('Language choice &amp; Intro'!$I$3&lt;&gt;"DE",'EN16931-DB'!I162,'EN16931-DB'!F162),'EN16931-DB'!C162)</f>
        <v>Référence comptable de l'acheteur de la ligne de facture</v>
      </c>
      <c r="D162" s="36" t="str">
        <f>IF('Language choice &amp; Intro'!$I$3&lt;&gt;"FR",IF('Language choice &amp; Intro'!$I$3&lt;&gt;"DE",'EN16931-DB'!J162,'EN16931-DB'!G162),'EN16931-DB'!D162)</f>
        <v>Valeur textuelle spécifiant où imputer les données pertinentes dans les comptes comptables de l'Acheteur.</v>
      </c>
      <c r="E162" s="36" t="str">
        <f>IF('Language choice &amp; Intro'!$I$3&lt;&gt;"FR",IF('Language choice &amp; Intro'!$I$3&lt;&gt;"DE",'EN16931-DB'!K162,'EN16931-DB'!H162),'EN16931-DB'!E162)</f>
        <v>Si nécessaire, cette référence doit être fournie par l'Acheteur au Vendeur avant émission de la Facture.</v>
      </c>
      <c r="F162" s="11" t="s">
        <v>870</v>
      </c>
    </row>
    <row r="163" spans="1:6" ht="28.8" x14ac:dyDescent="0.3">
      <c r="A163" s="35" t="str">
        <f>'EN16931-DB'!B163</f>
        <v>GROUP</v>
      </c>
      <c r="B163" s="6" t="str">
        <f>'EN16931-DB'!A163</f>
        <v>BG-26</v>
      </c>
      <c r="C163" s="36" t="str">
        <f>IF('Language choice &amp; Intro'!$I$3&lt;&gt;"FR",IF('Language choice &amp; Intro'!$I$3&lt;&gt;"DE",'EN16931-DB'!I163,'EN16931-DB'!F163),'EN16931-DB'!C163)</f>
        <v>PÉRIODE DE FACTURATION D'UNE LIGNE</v>
      </c>
      <c r="D163" s="36" t="str">
        <f>IF('Language choice &amp; Intro'!$I$3&lt;&gt;"FR",IF('Language choice &amp; Intro'!$I$3&lt;&gt;"DE",'EN16931-DB'!J163,'EN16931-DB'!G163),'EN16931-DB'!D163)</f>
        <v>Groupe de termes métiers fournissant des informations sur la période concernant la ligne de Facture.</v>
      </c>
      <c r="E163" s="36" t="str">
        <f>IF('Language choice &amp; Intro'!$I$3&lt;&gt;"FR",IF('Language choice &amp; Intro'!$I$3&lt;&gt;"DE",'EN16931-DB'!K163,'EN16931-DB'!H163),'EN16931-DB'!E163)</f>
        <v>Également appelée période de livraison de la ligne de facture.</v>
      </c>
      <c r="F163" s="11" t="s">
        <v>871</v>
      </c>
    </row>
    <row r="164" spans="1:6" ht="28.8" x14ac:dyDescent="0.3">
      <c r="A164" s="35" t="str">
        <f>'EN16931-DB'!B164</f>
        <v>BT-134</v>
      </c>
      <c r="B164" s="6" t="str">
        <f>'EN16931-DB'!A164</f>
        <v>BG-26</v>
      </c>
      <c r="C164" s="36" t="str">
        <f>IF('Language choice &amp; Intro'!$I$3&lt;&gt;"FR",IF('Language choice &amp; Intro'!$I$3&lt;&gt;"DE",'EN16931-DB'!I164,'EN16931-DB'!F164),'EN16931-DB'!C164)</f>
        <v>Date de début de période de facturation d'une ligne</v>
      </c>
      <c r="D164" s="36" t="str">
        <f>IF('Language choice &amp; Intro'!$I$3&lt;&gt;"FR",IF('Language choice &amp; Intro'!$I$3&lt;&gt;"DE",'EN16931-DB'!J164,'EN16931-DB'!G164),'EN16931-DB'!D164)</f>
        <v>Date à laquelle la période de facturation commence pour cette ligne de Facture.</v>
      </c>
      <c r="E164" s="36" t="str">
        <f>IF('Language choice &amp; Intro'!$I$3&lt;&gt;"FR",IF('Language choice &amp; Intro'!$I$3&lt;&gt;"DE",'EN16931-DB'!K164,'EN16931-DB'!H164),'EN16931-DB'!E164)</f>
        <v>Cette date correspond au premier jour de la période.</v>
      </c>
      <c r="F164" s="11" t="s">
        <v>872</v>
      </c>
    </row>
    <row r="165" spans="1:6" ht="28.8" x14ac:dyDescent="0.3">
      <c r="A165" s="35" t="str">
        <f>'EN16931-DB'!B165</f>
        <v>BT-135</v>
      </c>
      <c r="B165" s="6" t="str">
        <f>'EN16931-DB'!A165</f>
        <v>BG-26</v>
      </c>
      <c r="C165" s="36" t="str">
        <f>IF('Language choice &amp; Intro'!$I$3&lt;&gt;"FR",IF('Language choice &amp; Intro'!$I$3&lt;&gt;"DE",'EN16931-DB'!I165,'EN16931-DB'!F165),'EN16931-DB'!C165)</f>
        <v>Date de fin de période de facturation d'une ligne</v>
      </c>
      <c r="D165" s="36" t="str">
        <f>IF('Language choice &amp; Intro'!$I$3&lt;&gt;"FR",IF('Language choice &amp; Intro'!$I$3&lt;&gt;"DE",'EN16931-DB'!J165,'EN16931-DB'!G165),'EN16931-DB'!D165)</f>
        <v>Date à laquelle la période de facturation se termine pour cette ligne de Facture.</v>
      </c>
      <c r="E165" s="36" t="str">
        <f>IF('Language choice &amp; Intro'!$I$3&lt;&gt;"FR",IF('Language choice &amp; Intro'!$I$3&lt;&gt;"DE",'EN16931-DB'!K165,'EN16931-DB'!H165),'EN16931-DB'!E165)</f>
        <v>Cette date correspond au dernier jour de la période.</v>
      </c>
      <c r="F165" s="11" t="s">
        <v>873</v>
      </c>
    </row>
    <row r="166" spans="1:6" ht="43.2" x14ac:dyDescent="0.3">
      <c r="A166" s="35" t="str">
        <f>'EN16931-DB'!B166</f>
        <v>GROUP</v>
      </c>
      <c r="B166" s="6" t="str">
        <f>'EN16931-DB'!A166</f>
        <v>BG-27</v>
      </c>
      <c r="C166" s="36" t="str">
        <f>IF('Language choice &amp; Intro'!$I$3&lt;&gt;"FR",IF('Language choice &amp; Intro'!$I$3&lt;&gt;"DE",'EN16931-DB'!I166,'EN16931-DB'!F166),'EN16931-DB'!C166)</f>
        <v>REMISES DE LIGNE DE FACTURE</v>
      </c>
      <c r="D166" s="36" t="str">
        <f>IF('Language choice &amp; Intro'!$I$3&lt;&gt;"FR",IF('Language choice &amp; Intro'!$I$3&lt;&gt;"DE",'EN16931-DB'!J166,'EN16931-DB'!G166),'EN16931-DB'!D166)</f>
        <v>Groupe de termes métiers fournissant des informations sur les remises applicables à une ligne de Facture individuelle.</v>
      </c>
      <c r="E166" s="36" t="str">
        <f>IF('Language choice &amp; Intro'!$I$3&lt;&gt;"FR",IF('Language choice &amp; Intro'!$I$3&lt;&gt;"DE",'EN16931-DB'!K166,'EN16931-DB'!H166),'EN16931-DB'!E166)</f>
        <v xml:space="preserve"> </v>
      </c>
      <c r="F166" s="11" t="s">
        <v>874</v>
      </c>
    </row>
    <row r="167" spans="1:6" ht="28.8" x14ac:dyDescent="0.3">
      <c r="A167" s="35" t="str">
        <f>'EN16931-DB'!B167</f>
        <v>BT-136</v>
      </c>
      <c r="B167" s="6" t="str">
        <f>'EN16931-DB'!A167</f>
        <v>BG-27</v>
      </c>
      <c r="C167" s="36" t="str">
        <f>IF('Language choice &amp; Intro'!$I$3&lt;&gt;"FR",IF('Language choice &amp; Intro'!$I$3&lt;&gt;"DE",'EN16931-DB'!I167,'EN16931-DB'!F167),'EN16931-DB'!C167)</f>
        <v>Montant de la remise de ligne de facture</v>
      </c>
      <c r="D167" s="36" t="str">
        <f>IF('Language choice &amp; Intro'!$I$3&lt;&gt;"FR",IF('Language choice &amp; Intro'!$I$3&lt;&gt;"DE",'EN16931-DB'!J167,'EN16931-DB'!G167),'EN16931-DB'!D167)</f>
        <v>Montant d'une remise, hors TVA.</v>
      </c>
      <c r="E167" s="36" t="str">
        <f>IF('Language choice &amp; Intro'!$I$3&lt;&gt;"FR",IF('Language choice &amp; Intro'!$I$3&lt;&gt;"DE",'EN16931-DB'!K167,'EN16931-DB'!H167),'EN16931-DB'!E167)</f>
        <v xml:space="preserve"> </v>
      </c>
      <c r="F167" s="11" t="s">
        <v>151</v>
      </c>
    </row>
    <row r="168" spans="1:6" ht="43.2" x14ac:dyDescent="0.3">
      <c r="A168" s="35" t="str">
        <f>'EN16931-DB'!B168</f>
        <v>BT-137</v>
      </c>
      <c r="B168" s="6" t="str">
        <f>'EN16931-DB'!A168</f>
        <v>BG-27</v>
      </c>
      <c r="C168" s="36" t="str">
        <f>IF('Language choice &amp; Intro'!$I$3&lt;&gt;"FR",IF('Language choice &amp; Intro'!$I$3&lt;&gt;"DE",'EN16931-DB'!I168,'EN16931-DB'!F168),'EN16931-DB'!C168)</f>
        <v>Assiette de la remise de ligne de facture</v>
      </c>
      <c r="D168" s="36" t="str">
        <f>IF('Language choice &amp; Intro'!$I$3&lt;&gt;"FR",IF('Language choice &amp; Intro'!$I$3&lt;&gt;"DE",'EN16931-DB'!J168,'EN16931-DB'!G168),'EN16931-DB'!D168)</f>
        <v>Montant de base pouvant être utilisé conjointement avec le pourcentage de remise de ligne de facture pour calculer le montant de la remise de ligne de facture.</v>
      </c>
      <c r="E168" s="36" t="str">
        <f>IF('Language choice &amp; Intro'!$I$3&lt;&gt;"FR",IF('Language choice &amp; Intro'!$I$3&lt;&gt;"DE",'EN16931-DB'!K168,'EN16931-DB'!H168),'EN16931-DB'!E168)</f>
        <v xml:space="preserve"> </v>
      </c>
      <c r="F168" s="11" t="s">
        <v>878</v>
      </c>
    </row>
    <row r="169" spans="1:6" ht="43.2" x14ac:dyDescent="0.3">
      <c r="A169" s="35" t="str">
        <f>'EN16931-DB'!B169</f>
        <v>BT-138</v>
      </c>
      <c r="B169" s="6" t="str">
        <f>'EN16931-DB'!A169</f>
        <v>BG-27</v>
      </c>
      <c r="C169" s="36" t="str">
        <f>IF('Language choice &amp; Intro'!$I$3&lt;&gt;"FR",IF('Language choice &amp; Intro'!$I$3&lt;&gt;"DE",'EN16931-DB'!I169,'EN16931-DB'!F169),'EN16931-DB'!C169)</f>
        <v>Pourcentage de remise de ligne de facture</v>
      </c>
      <c r="D169" s="36" t="str">
        <f>IF('Language choice &amp; Intro'!$I$3&lt;&gt;"FR",IF('Language choice &amp; Intro'!$I$3&lt;&gt;"DE",'EN16931-DB'!J169,'EN16931-DB'!G169),'EN16931-DB'!D169)</f>
        <v>Pourcentage pouvant être utilisé conjointement avec l'Assiette de la remise de ligne de facture pour calculer le Montant de la remise de ligne de facture.</v>
      </c>
      <c r="E169" s="36" t="str">
        <f>IF('Language choice &amp; Intro'!$I$3&lt;&gt;"FR",IF('Language choice &amp; Intro'!$I$3&lt;&gt;"DE",'EN16931-DB'!K169,'EN16931-DB'!H169),'EN16931-DB'!E169)</f>
        <v xml:space="preserve"> </v>
      </c>
      <c r="F169" s="11" t="s">
        <v>877</v>
      </c>
    </row>
    <row r="170" spans="1:6" ht="28.8" x14ac:dyDescent="0.3">
      <c r="A170" s="35" t="str">
        <f>'EN16931-DB'!B170</f>
        <v>BT-139</v>
      </c>
      <c r="B170" s="6" t="str">
        <f>'EN16931-DB'!A170</f>
        <v>BG-27</v>
      </c>
      <c r="C170" s="36" t="str">
        <f>IF('Language choice &amp; Intro'!$I$3&lt;&gt;"FR",IF('Language choice &amp; Intro'!$I$3&lt;&gt;"DE",'EN16931-DB'!I170,'EN16931-DB'!F170),'EN16931-DB'!C170)</f>
        <v>Motif de la remise de ligne de facture</v>
      </c>
      <c r="D170" s="36" t="str">
        <f>IF('Language choice &amp; Intro'!$I$3&lt;&gt;"FR",IF('Language choice &amp; Intro'!$I$3&lt;&gt;"DE",'EN16931-DB'!J170,'EN16931-DB'!G170),'EN16931-DB'!D170)</f>
        <v>Motif de la remise de ligne de Facture, exprimé sous forme de texte.</v>
      </c>
      <c r="E170" s="36" t="str">
        <f>IF('Language choice &amp; Intro'!$I$3&lt;&gt;"FR",IF('Language choice &amp; Intro'!$I$3&lt;&gt;"DE",'EN16931-DB'!K170,'EN16931-DB'!H170),'EN16931-DB'!E170)</f>
        <v xml:space="preserve"> </v>
      </c>
      <c r="F170" s="11" t="s">
        <v>876</v>
      </c>
    </row>
    <row r="171" spans="1:6" ht="57.6" x14ac:dyDescent="0.3">
      <c r="A171" s="35" t="str">
        <f>'EN16931-DB'!B171</f>
        <v>BT-140</v>
      </c>
      <c r="B171" s="6" t="str">
        <f>'EN16931-DB'!A171</f>
        <v>BG-27</v>
      </c>
      <c r="C171" s="36" t="str">
        <f>IF('Language choice &amp; Intro'!$I$3&lt;&gt;"FR",IF('Language choice &amp; Intro'!$I$3&lt;&gt;"DE",'EN16931-DB'!I171,'EN16931-DB'!F171),'EN16931-DB'!C171)</f>
        <v>Code de motif de la remise de ligne de facture</v>
      </c>
      <c r="D171" s="36" t="str">
        <f>IF('Language choice &amp; Intro'!$I$3&lt;&gt;"FR",IF('Language choice &amp; Intro'!$I$3&lt;&gt;"DE",'EN16931-DB'!J171,'EN16931-DB'!G171),'EN16931-DB'!D171)</f>
        <v>Motif de la remise de ligne de Facture, exprimé sous forme de code.</v>
      </c>
      <c r="E171" s="36" t="str">
        <f>IF('Language choice &amp; Intro'!$I$3&lt;&gt;"FR",IF('Language choice &amp; Intro'!$I$3&lt;&gt;"DE",'EN16931-DB'!K171,'EN16931-DB'!H171),'EN16931-DB'!E171)</f>
        <v>Utiliser les codes de la liste de codes de la donnée 5189 du dictionnaire des données UNTDID [6]. Le Code de motif de la remise applicable au niveau de la ligne de facture et le Motif de la remise applicable au niveau de la ligne de facture doivent indiquer le même motif de remise.</v>
      </c>
      <c r="F171" s="11" t="s">
        <v>875</v>
      </c>
    </row>
    <row r="172" spans="1:6" ht="43.2" x14ac:dyDescent="0.3">
      <c r="A172" s="35" t="str">
        <f>'EN16931-DB'!B172</f>
        <v>GROUP</v>
      </c>
      <c r="B172" s="6" t="str">
        <f>'EN16931-DB'!A172</f>
        <v>BG-28</v>
      </c>
      <c r="C172" s="36" t="str">
        <f>IF('Language choice &amp; Intro'!$I$3&lt;&gt;"FR",IF('Language choice &amp; Intro'!$I$3&lt;&gt;"DE",'EN16931-DB'!I172,'EN16931-DB'!F172),'EN16931-DB'!C172)</f>
        <v>CHARGES OU FRAIS SUR LIGNE DE FACTURE</v>
      </c>
      <c r="D172" s="36" t="str">
        <f>IF('Language choice &amp; Intro'!$I$3&lt;&gt;"FR",IF('Language choice &amp; Intro'!$I$3&lt;&gt;"DE",'EN16931-DB'!J172,'EN16931-DB'!G172),'EN16931-DB'!D172)</f>
        <v>Groupe de termes métiers fournissant des informations sur les charges ou frais et les taxes autres que la TVA applicables à une ligne de Facture individuelle.</v>
      </c>
      <c r="E172" s="36" t="str">
        <f>IF('Language choice &amp; Intro'!$I$3&lt;&gt;"FR",IF('Language choice &amp; Intro'!$I$3&lt;&gt;"DE",'EN16931-DB'!K172,'EN16931-DB'!H172),'EN16931-DB'!E172)</f>
        <v>Toutes les charges et frais et taxes sont supposés être assujettis au même taux de TVA que la ligne de Facture.</v>
      </c>
      <c r="F172" s="11" t="s">
        <v>874</v>
      </c>
    </row>
    <row r="173" spans="1:6" ht="28.8" x14ac:dyDescent="0.3">
      <c r="A173" s="35" t="str">
        <f>'EN16931-DB'!B173</f>
        <v>BT-141</v>
      </c>
      <c r="B173" s="6" t="str">
        <f>'EN16931-DB'!A173</f>
        <v>BG-28</v>
      </c>
      <c r="C173" s="36" t="str">
        <f>IF('Language choice &amp; Intro'!$I$3&lt;&gt;"FR",IF('Language choice &amp; Intro'!$I$3&lt;&gt;"DE",'EN16931-DB'!I173,'EN16931-DB'!F173),'EN16931-DB'!C173)</f>
        <v>Montant des charges ou frais applicables à la ligne de facture</v>
      </c>
      <c r="D173" s="36" t="str">
        <f>IF('Language choice &amp; Intro'!$I$3&lt;&gt;"FR",IF('Language choice &amp; Intro'!$I$3&lt;&gt;"DE",'EN16931-DB'!J173,'EN16931-DB'!G173),'EN16931-DB'!D173)</f>
        <v>Montant de charges ou frais, hors TVA.</v>
      </c>
      <c r="E173" s="36" t="str">
        <f>IF('Language choice &amp; Intro'!$I$3&lt;&gt;"FR",IF('Language choice &amp; Intro'!$I$3&lt;&gt;"DE",'EN16931-DB'!K173,'EN16931-DB'!H173),'EN16931-DB'!E173)</f>
        <v xml:space="preserve"> </v>
      </c>
      <c r="F173" s="11" t="s">
        <v>151</v>
      </c>
    </row>
    <row r="174" spans="1:6" ht="57.6" x14ac:dyDescent="0.3">
      <c r="A174" s="35" t="str">
        <f>'EN16931-DB'!B174</f>
        <v>BT-142</v>
      </c>
      <c r="B174" s="6" t="str">
        <f>'EN16931-DB'!A174</f>
        <v>BG-28</v>
      </c>
      <c r="C174" s="36" t="str">
        <f>IF('Language choice &amp; Intro'!$I$3&lt;&gt;"FR",IF('Language choice &amp; Intro'!$I$3&lt;&gt;"DE",'EN16931-DB'!I174,'EN16931-DB'!F174),'EN16931-DB'!C174)</f>
        <v>Assiette des charges ou frais applicables à la ligne de facture</v>
      </c>
      <c r="D174" s="36" t="str">
        <f>IF('Language choice &amp; Intro'!$I$3&lt;&gt;"FR",IF('Language choice &amp; Intro'!$I$3&lt;&gt;"DE",'EN16931-DB'!J174,'EN16931-DB'!G174),'EN16931-DB'!D174)</f>
        <v>Montant de base pouvant être utilisé conjointement avec le Pourcentage de charges ou frais applicable à la ligne de facture pour calculer le Montant des charges ou frais applicables à la ligne de facture.</v>
      </c>
      <c r="E174" s="36" t="str">
        <f>IF('Language choice &amp; Intro'!$I$3&lt;&gt;"FR",IF('Language choice &amp; Intro'!$I$3&lt;&gt;"DE",'EN16931-DB'!K174,'EN16931-DB'!H174),'EN16931-DB'!E174)</f>
        <v xml:space="preserve"> </v>
      </c>
      <c r="F174" s="11" t="s">
        <v>878</v>
      </c>
    </row>
    <row r="175" spans="1:6" ht="57.6" x14ac:dyDescent="0.3">
      <c r="A175" s="35" t="str">
        <f>'EN16931-DB'!B175</f>
        <v>BT-143</v>
      </c>
      <c r="B175" s="6" t="str">
        <f>'EN16931-DB'!A175</f>
        <v>BG-28</v>
      </c>
      <c r="C175" s="36" t="str">
        <f>IF('Language choice &amp; Intro'!$I$3&lt;&gt;"FR",IF('Language choice &amp; Intro'!$I$3&lt;&gt;"DE",'EN16931-DB'!I175,'EN16931-DB'!F175),'EN16931-DB'!C175)</f>
        <v>Pourcentage de charges ou frais applicable à la ligne de facture</v>
      </c>
      <c r="D175" s="36" t="str">
        <f>IF('Language choice &amp; Intro'!$I$3&lt;&gt;"FR",IF('Language choice &amp; Intro'!$I$3&lt;&gt;"DE",'EN16931-DB'!J175,'EN16931-DB'!G175),'EN16931-DB'!D175)</f>
        <v>Pourcentage pouvant être utilisé conjointement avec l'Assiette des charges ou frais applicables à la ligne de facture pour calculer le Montant des charges ou frais applicables à la ligne de facture.</v>
      </c>
      <c r="E175" s="36" t="str">
        <f>IF('Language choice &amp; Intro'!$I$3&lt;&gt;"FR",IF('Language choice &amp; Intro'!$I$3&lt;&gt;"DE",'EN16931-DB'!K175,'EN16931-DB'!H175),'EN16931-DB'!E175)</f>
        <v xml:space="preserve"> </v>
      </c>
      <c r="F175" s="11" t="s">
        <v>877</v>
      </c>
    </row>
    <row r="176" spans="1:6" ht="28.8" x14ac:dyDescent="0.3">
      <c r="A176" s="35" t="str">
        <f>'EN16931-DB'!B176</f>
        <v>BT-144</v>
      </c>
      <c r="B176" s="6" t="str">
        <f>'EN16931-DB'!A176</f>
        <v>BG-28</v>
      </c>
      <c r="C176" s="36" t="str">
        <f>IF('Language choice &amp; Intro'!$I$3&lt;&gt;"FR",IF('Language choice &amp; Intro'!$I$3&lt;&gt;"DE",'EN16931-DB'!I176,'EN16931-DB'!F176),'EN16931-DB'!C176)</f>
        <v>Motif des charges ou frais applicables à la ligne de facture</v>
      </c>
      <c r="D176" s="36" t="str">
        <f>IF('Language choice &amp; Intro'!$I$3&lt;&gt;"FR",IF('Language choice &amp; Intro'!$I$3&lt;&gt;"DE",'EN16931-DB'!J176,'EN16931-DB'!G176),'EN16931-DB'!D176)</f>
        <v>Motif des charges ou frais applicables à la ligne de Facture, exprimé sous forme de texte.</v>
      </c>
      <c r="E176" s="36" t="str">
        <f>IF('Language choice &amp; Intro'!$I$3&lt;&gt;"FR",IF('Language choice &amp; Intro'!$I$3&lt;&gt;"DE",'EN16931-DB'!K176,'EN16931-DB'!H176),'EN16931-DB'!E176)</f>
        <v xml:space="preserve"> </v>
      </c>
      <c r="F176" s="11" t="s">
        <v>876</v>
      </c>
    </row>
    <row r="177" spans="1:6" ht="57.6" x14ac:dyDescent="0.3">
      <c r="A177" s="35" t="str">
        <f>'EN16931-DB'!B177</f>
        <v>BT-145</v>
      </c>
      <c r="B177" s="6" t="str">
        <f>'EN16931-DB'!A177</f>
        <v>BG-28</v>
      </c>
      <c r="C177" s="36" t="str">
        <f>IF('Language choice &amp; Intro'!$I$3&lt;&gt;"FR",IF('Language choice &amp; Intro'!$I$3&lt;&gt;"DE",'EN16931-DB'!I177,'EN16931-DB'!F177),'EN16931-DB'!C177)</f>
        <v>Code de motif des charges ou frais applicables à la ligne de facture</v>
      </c>
      <c r="D177" s="36" t="str">
        <f>IF('Language choice &amp; Intro'!$I$3&lt;&gt;"FR",IF('Language choice &amp; Intro'!$I$3&lt;&gt;"DE",'EN16931-DB'!J177,'EN16931-DB'!G177),'EN16931-DB'!D177)</f>
        <v>Motif des charges ou frais applicables à la ligne de Facture, exprimé sous forme de code.</v>
      </c>
      <c r="E177" s="36" t="str">
        <f>IF('Language choice &amp; Intro'!$I$3&lt;&gt;"FR",IF('Language choice &amp; Intro'!$I$3&lt;&gt;"DE",'EN16931-DB'!K177,'EN16931-DB'!H177),'EN16931-DB'!E177)</f>
        <v>Utiliser les codes de la liste de codes de la donnée 7161 du dictionnaire des données UNTDID [6]. Le Code de motif des charges ou frais applicables à la ligne de facture et le Motif des charges ou frais applicables à la ligne de facture doivent indiquer le même motif de charges ou frais.</v>
      </c>
      <c r="F177" s="11" t="s">
        <v>875</v>
      </c>
    </row>
    <row r="178" spans="1:6" ht="43.2" x14ac:dyDescent="0.3">
      <c r="A178" s="35" t="str">
        <f>'EN16931-DB'!B184</f>
        <v>GROUP</v>
      </c>
      <c r="B178" s="6" t="str">
        <f>'EN16931-DB'!A178</f>
        <v>BG-29</v>
      </c>
      <c r="C178" s="36" t="str">
        <f>IF('Language choice &amp; Intro'!$I$3&lt;&gt;"FR",IF('Language choice &amp; Intro'!$I$3&lt;&gt;"DE",'EN16931-DB'!I178,'EN16931-DB'!F178),'EN16931-DB'!C178)</f>
        <v>DÉTAILS DU PRIX</v>
      </c>
      <c r="D178" s="36" t="str">
        <f>IF('Language choice &amp; Intro'!$I$3&lt;&gt;"FR",IF('Language choice &amp; Intro'!$I$3&lt;&gt;"DE",'EN16931-DB'!J178,'EN16931-DB'!G178),'EN16931-DB'!D178)</f>
        <v>Groupe de termes métiers fournissant des informations sur le prix appliqué pour les biens et services facturés sur la ligne de Facture.</v>
      </c>
      <c r="E178" s="36" t="str">
        <f>IF('Language choice &amp; Intro'!$I$3&lt;&gt;"FR",IF('Language choice &amp; Intro'!$I$3&lt;&gt;"DE",'EN16931-DB'!K178,'EN16931-DB'!H178),'EN16931-DB'!E178)</f>
        <v xml:space="preserve"> </v>
      </c>
      <c r="F178" s="11" t="s">
        <v>879</v>
      </c>
    </row>
    <row r="179" spans="1:6" ht="28.8" x14ac:dyDescent="0.3">
      <c r="A179" s="35" t="str">
        <f>'EN16931-DB'!B179</f>
        <v>BT-146</v>
      </c>
      <c r="B179" s="6" t="str">
        <f>'EN16931-DB'!A179</f>
        <v>BG-29</v>
      </c>
      <c r="C179" s="36" t="str">
        <f>IF('Language choice &amp; Intro'!$I$3&lt;&gt;"FR",IF('Language choice &amp; Intro'!$I$3&lt;&gt;"DE",'EN16931-DB'!I179,'EN16931-DB'!F179),'EN16931-DB'!C179)</f>
        <v>Prix net de l'article</v>
      </c>
      <c r="D179" s="36" t="str">
        <f>IF('Language choice &amp; Intro'!$I$3&lt;&gt;"FR",IF('Language choice &amp; Intro'!$I$3&lt;&gt;"DE",'EN16931-DB'!J179,'EN16931-DB'!G179),'EN16931-DB'!D179)</f>
        <v>Prix d'un article, hors TVA, après application du rabais sur le prix de l'article.</v>
      </c>
      <c r="E179" s="36" t="str">
        <f>IF('Language choice &amp; Intro'!$I$3&lt;&gt;"FR",IF('Language choice &amp; Intro'!$I$3&lt;&gt;"DE",'EN16931-DB'!K179,'EN16931-DB'!H179),'EN16931-DB'!E179)</f>
        <v>Le Prix net de l'article doit être égal au Prix brut de l'article, moins le rabais sur le prix de l'article.</v>
      </c>
      <c r="F179" s="11" t="s">
        <v>150</v>
      </c>
    </row>
    <row r="180" spans="1:6" ht="28.8" x14ac:dyDescent="0.3">
      <c r="A180" s="35" t="str">
        <f>'EN16931-DB'!B180</f>
        <v>BT-147</v>
      </c>
      <c r="B180" s="6" t="str">
        <f>'EN16931-DB'!A180</f>
        <v>BG-29</v>
      </c>
      <c r="C180" s="36" t="str">
        <f>IF('Language choice &amp; Intro'!$I$3&lt;&gt;"FR",IF('Language choice &amp; Intro'!$I$3&lt;&gt;"DE",'EN16931-DB'!I180,'EN16931-DB'!F180),'EN16931-DB'!C180)</f>
        <v>Rabais sur le prix de l'article</v>
      </c>
      <c r="D180" s="36" t="str">
        <f>IF('Language choice &amp; Intro'!$I$3&lt;&gt;"FR",IF('Language choice &amp; Intro'!$I$3&lt;&gt;"DE",'EN16931-DB'!J180,'EN16931-DB'!G180),'EN16931-DB'!D180)</f>
        <v>Rabais total qui, une fois soustrait du Prix brut de l'article, donne le Prix net de l'article.</v>
      </c>
      <c r="E180" s="36" t="str">
        <f>IF('Language choice &amp; Intro'!$I$3&lt;&gt;"FR",IF('Language choice &amp; Intro'!$I$3&lt;&gt;"DE",'EN16931-DB'!K180,'EN16931-DB'!H180),'EN16931-DB'!E180)</f>
        <v>S'applique exclusivement à l'unité et si elle n'est pas incluse dans le Prix brut de l'article.</v>
      </c>
      <c r="F180" s="11" t="s">
        <v>881</v>
      </c>
    </row>
    <row r="181" spans="1:6" ht="28.8" x14ac:dyDescent="0.3">
      <c r="A181" s="35" t="str">
        <f>'EN16931-DB'!B181</f>
        <v>BT-148</v>
      </c>
      <c r="B181" s="6" t="str">
        <f>'EN16931-DB'!A181</f>
        <v>BG-29</v>
      </c>
      <c r="C181" s="36" t="str">
        <f>IF('Language choice &amp; Intro'!$I$3&lt;&gt;"FR",IF('Language choice &amp; Intro'!$I$3&lt;&gt;"DE",'EN16931-DB'!I181,'EN16931-DB'!F181),'EN16931-DB'!C181)</f>
        <v>Prix brut de l'article</v>
      </c>
      <c r="D181" s="36" t="str">
        <f>IF('Language choice &amp; Intro'!$I$3&lt;&gt;"FR",IF('Language choice &amp; Intro'!$I$3&lt;&gt;"DE",'EN16931-DB'!J181,'EN16931-DB'!G181),'EN16931-DB'!D181)</f>
        <v>Prix unitaire, hors TVA, avant application du rabais sur le prix de l'article.</v>
      </c>
      <c r="E181" s="36" t="str">
        <f>IF('Language choice &amp; Intro'!$I$3&lt;&gt;"FR",IF('Language choice &amp; Intro'!$I$3&lt;&gt;"DE",'EN16931-DB'!K181,'EN16931-DB'!H181),'EN16931-DB'!E181)</f>
        <v xml:space="preserve"> </v>
      </c>
      <c r="F181" s="11" t="s">
        <v>882</v>
      </c>
    </row>
    <row r="182" spans="1:6" x14ac:dyDescent="0.3">
      <c r="A182" s="35" t="str">
        <f>'EN16931-DB'!B182</f>
        <v>BT-149</v>
      </c>
      <c r="B182" s="6" t="str">
        <f>'EN16931-DB'!A182</f>
        <v>BG-29</v>
      </c>
      <c r="C182" s="36" t="str">
        <f>IF('Language choice &amp; Intro'!$I$3&lt;&gt;"FR",IF('Language choice &amp; Intro'!$I$3&lt;&gt;"DE",'EN16931-DB'!I182,'EN16931-DB'!F182),'EN16931-DB'!C182)</f>
        <v>Quantité de base du prix de l'article</v>
      </c>
      <c r="D182" s="36" t="str">
        <f>IF('Language choice &amp; Intro'!$I$3&lt;&gt;"FR",IF('Language choice &amp; Intro'!$I$3&lt;&gt;"DE",'EN16931-DB'!J182,'EN16931-DB'!G182),'EN16931-DB'!D182)</f>
        <v>Nombre d'articles auquel s'applique le prix.</v>
      </c>
      <c r="E182" s="36" t="str">
        <f>IF('Language choice &amp; Intro'!$I$3&lt;&gt;"FR",IF('Language choice &amp; Intro'!$I$3&lt;&gt;"DE",'EN16931-DB'!K182,'EN16931-DB'!H182),'EN16931-DB'!E182)</f>
        <v xml:space="preserve"> </v>
      </c>
      <c r="F182" s="11" t="s">
        <v>880</v>
      </c>
    </row>
    <row r="183" spans="1:6" ht="28.8" x14ac:dyDescent="0.3">
      <c r="A183" s="35" t="str">
        <f>'EN16931-DB'!B183</f>
        <v>BT-150</v>
      </c>
      <c r="B183" s="6" t="str">
        <f>'EN16931-DB'!A183</f>
        <v>BG-29</v>
      </c>
      <c r="C183" s="36" t="str">
        <f>IF('Language choice &amp; Intro'!$I$3&lt;&gt;"FR",IF('Language choice &amp; Intro'!$I$3&lt;&gt;"DE",'EN16931-DB'!I183,'EN16931-DB'!F183),'EN16931-DB'!C183)</f>
        <v>Code de l'unité de mesure de la quantité de base du prix de l'article</v>
      </c>
      <c r="D183" s="36" t="str">
        <f>IF('Language choice &amp; Intro'!$I$3&lt;&gt;"FR",IF('Language choice &amp; Intro'!$I$3&lt;&gt;"DE",'EN16931-DB'!J183,'EN16931-DB'!G183),'EN16931-DB'!D183)</f>
        <v>Unité de mesure applicable à la Quantité de base du prix de l'article.</v>
      </c>
      <c r="E183" s="36" t="str">
        <f>IF('Language choice &amp; Intro'!$I$3&lt;&gt;"FR",IF('Language choice &amp; Intro'!$I$3&lt;&gt;"DE",'EN16931-DB'!K183,'EN16931-DB'!H183),'EN16931-DB'!E183)</f>
        <v>L'Unité de mesure de la quantité de base du prix de l'article doit être identique à l'unité de mesure de quantité facturée (BT-130).</v>
      </c>
    </row>
    <row r="184" spans="1:6" ht="43.2" x14ac:dyDescent="0.3">
      <c r="A184" s="35" t="str">
        <f>'EN16931-DB'!B184</f>
        <v>GROUP</v>
      </c>
      <c r="B184" s="6" t="str">
        <f>'EN16931-DB'!A184</f>
        <v>BG-30</v>
      </c>
      <c r="C184" s="36" t="str">
        <f>IF('Language choice &amp; Intro'!$I$3&lt;&gt;"FR",IF('Language choice &amp; Intro'!$I$3&lt;&gt;"DE",'EN16931-DB'!I184,'EN16931-DB'!F184),'EN16931-DB'!C184)</f>
        <v>INFORMATIONS DE TVA D'UNE LIGNE</v>
      </c>
      <c r="D184" s="36" t="str">
        <f>IF('Language choice &amp; Intro'!$I$3&lt;&gt;"FR",IF('Language choice &amp; Intro'!$I$3&lt;&gt;"DE",'EN16931-DB'!J184,'EN16931-DB'!G184),'EN16931-DB'!D184)</f>
        <v>Groupe de termes métiers fournissant des informations sur la TVA applicable aux biens et services facturés sur la ligne de Facture.</v>
      </c>
      <c r="E184" s="36" t="str">
        <f>IF('Language choice &amp; Intro'!$I$3&lt;&gt;"FR",IF('Language choice &amp; Intro'!$I$3&lt;&gt;"DE",'EN16931-DB'!K184,'EN16931-DB'!H184),'EN16931-DB'!E184)</f>
        <v xml:space="preserve"> </v>
      </c>
      <c r="F184" s="11" t="s">
        <v>886</v>
      </c>
    </row>
    <row r="185" spans="1:6" ht="230.4" x14ac:dyDescent="0.3">
      <c r="A185" s="35" t="str">
        <f>'EN16931-DB'!B185</f>
        <v>BT-151</v>
      </c>
      <c r="B185" s="6" t="str">
        <f>'EN16931-DB'!A185</f>
        <v>BG-30</v>
      </c>
      <c r="C185" s="36" t="str">
        <f>IF('Language choice &amp; Intro'!$I$3&lt;&gt;"FR",IF('Language choice &amp; Intro'!$I$3&lt;&gt;"DE",'EN16931-DB'!I185,'EN16931-DB'!F185),'EN16931-DB'!C185)</f>
        <v>Code de type de TVA de l'article facturé</v>
      </c>
      <c r="D185" s="36" t="str">
        <f>IF('Language choice &amp; Intro'!$I$3&lt;&gt;"FR",IF('Language choice &amp; Intro'!$I$3&lt;&gt;"DE",'EN16931-DB'!J185,'EN16931-DB'!G185),'EN16931-DB'!D185)</f>
        <v>Code de type de TVA applicable à l'article facturé.</v>
      </c>
      <c r="E185" s="36" t="str">
        <f>IF('Language choice &amp; Intro'!$I$3&lt;&gt;"FR",IF('Language choice &amp; Intro'!$I$3&lt;&gt;"DE",'EN16931-DB'!K185,'EN16931-DB'!H185),'EN16931-DB'!E185)</f>
        <v>Les codes suivants de la donnée 5305 du dictionnaire des données UNTDID [6] sont utilisés (de plus amples informations sont données entre parenthèses) : 
- Taux normal (Assujetti à la TVA de façon standard) 
- Marchandises à taux zéro (Assujetti à la TVA à un taux nul) 
- Exonéré de taxe (TVA/IGIC/IPSI) 
- Autoliquidation de la TVA (les règles d'autoliquidation de la TVA/IGIC/IPSI s'appliquent) 
- Exonéré de TVA pour la livraison intracommunautaire de biens (TVA/IGIC/IPSI non perçues en raison des règles de livraison intracommunautaire) 
- Article en libre exportation, taxe non appliquée (TVA/IGIC/IPSI non perçues en raison de l'exportation en dehors de l'UE) 
- Exonération des services (la vente n'est pas soumise à la TVA/IGIC/IPSI) 
- Impôt général indirect des Canaries (assujetti à l'impôt IGIC) 
- Assujetti à l'IPSI (taxe à Ceuta/Melilla)</v>
      </c>
      <c r="F185" s="11" t="s">
        <v>887</v>
      </c>
    </row>
    <row r="186" spans="1:6" ht="28.8" x14ac:dyDescent="0.3">
      <c r="A186" s="35" t="str">
        <f>'EN16931-DB'!B186</f>
        <v>BT-152</v>
      </c>
      <c r="B186" s="6" t="str">
        <f>'EN16931-DB'!A186</f>
        <v>BG-30</v>
      </c>
      <c r="C186" s="36" t="str">
        <f>IF('Language choice &amp; Intro'!$I$3&lt;&gt;"FR",IF('Language choice &amp; Intro'!$I$3&lt;&gt;"DE",'EN16931-DB'!I186,'EN16931-DB'!F186),'EN16931-DB'!C186)</f>
        <v>Taux de TVA de l'article facturé</v>
      </c>
      <c r="D186" s="36" t="str">
        <f>IF('Language choice &amp; Intro'!$I$3&lt;&gt;"FR",IF('Language choice &amp; Intro'!$I$3&lt;&gt;"DE",'EN16931-DB'!J186,'EN16931-DB'!G186),'EN16931-DB'!D186)</f>
        <v>Taux de TVA, exprimé sous forme de pourcentage, applicable à l'article facturé.</v>
      </c>
      <c r="E186" s="36" t="str">
        <f>IF('Language choice &amp; Intro'!$I$3&lt;&gt;"FR",IF('Language choice &amp; Intro'!$I$3&lt;&gt;"DE",'EN16931-DB'!K186,'EN16931-DB'!H186),'EN16931-DB'!E186)</f>
        <v xml:space="preserve"> </v>
      </c>
      <c r="F186" s="11" t="s">
        <v>155</v>
      </c>
    </row>
    <row r="187" spans="1:6" ht="28.8" x14ac:dyDescent="0.3">
      <c r="A187" s="35" t="str">
        <f>'EN16931-DB'!B187</f>
        <v>GROUP</v>
      </c>
      <c r="B187" s="6" t="str">
        <f>'EN16931-DB'!A187</f>
        <v>BG-31</v>
      </c>
      <c r="C187" s="36" t="str">
        <f>IF('Language choice &amp; Intro'!$I$3&lt;&gt;"FR",IF('Language choice &amp; Intro'!$I$3&lt;&gt;"DE",'EN16931-DB'!I187,'EN16931-DB'!F187),'EN16931-DB'!C187)</f>
        <v>INFORMATIONS SUR L'ARTICLE</v>
      </c>
      <c r="D187" s="36" t="str">
        <f>IF('Language choice &amp; Intro'!$I$3&lt;&gt;"FR",IF('Language choice &amp; Intro'!$I$3&lt;&gt;"DE",'EN16931-DB'!J187,'EN16931-DB'!G187),'EN16931-DB'!D187)</f>
        <v>Groupe de termes métiers fournissant des informations sur les biens et services facturés.</v>
      </c>
      <c r="E187" s="36" t="str">
        <f>IF('Language choice &amp; Intro'!$I$3&lt;&gt;"FR",IF('Language choice &amp; Intro'!$I$3&lt;&gt;"DE",'EN16931-DB'!K187,'EN16931-DB'!H187),'EN16931-DB'!E187)</f>
        <v xml:space="preserve"> </v>
      </c>
      <c r="F187" s="11" t="s">
        <v>888</v>
      </c>
    </row>
    <row r="188" spans="1:6" x14ac:dyDescent="0.3">
      <c r="A188" s="35" t="str">
        <f>'EN16931-DB'!B188</f>
        <v>BT-153</v>
      </c>
      <c r="B188" s="6" t="str">
        <f>'EN16931-DB'!A188</f>
        <v>BG-31</v>
      </c>
      <c r="C188" s="36" t="str">
        <f>IF('Language choice &amp; Intro'!$I$3&lt;&gt;"FR",IF('Language choice &amp; Intro'!$I$3&lt;&gt;"DE",'EN16931-DB'!I188,'EN16931-DB'!F188),'EN16931-DB'!C188)</f>
        <v>Nom de l'article</v>
      </c>
      <c r="D188" s="36" t="str">
        <f>IF('Language choice &amp; Intro'!$I$3&lt;&gt;"FR",IF('Language choice &amp; Intro'!$I$3&lt;&gt;"DE",'EN16931-DB'!J188,'EN16931-DB'!G188),'EN16931-DB'!D188)</f>
        <v>Nom d'un article.</v>
      </c>
      <c r="E188" s="36" t="str">
        <f>IF('Language choice &amp; Intro'!$I$3&lt;&gt;"FR",IF('Language choice &amp; Intro'!$I$3&lt;&gt;"DE",'EN16931-DB'!K188,'EN16931-DB'!H188),'EN16931-DB'!E188)</f>
        <v xml:space="preserve"> </v>
      </c>
      <c r="F188" s="11" t="s">
        <v>148</v>
      </c>
    </row>
    <row r="189" spans="1:6" ht="28.8" x14ac:dyDescent="0.3">
      <c r="A189" s="35" t="str">
        <f>'EN16931-DB'!B189</f>
        <v>BT-154</v>
      </c>
      <c r="B189" s="6" t="str">
        <f>'EN16931-DB'!A189</f>
        <v>BG-31</v>
      </c>
      <c r="C189" s="36" t="str">
        <f>IF('Language choice &amp; Intro'!$I$3&lt;&gt;"FR",IF('Language choice &amp; Intro'!$I$3&lt;&gt;"DE",'EN16931-DB'!I189,'EN16931-DB'!F189),'EN16931-DB'!C189)</f>
        <v>Description de l'article</v>
      </c>
      <c r="D189" s="36" t="str">
        <f>IF('Language choice &amp; Intro'!$I$3&lt;&gt;"FR",IF('Language choice &amp; Intro'!$I$3&lt;&gt;"DE",'EN16931-DB'!J189,'EN16931-DB'!G189),'EN16931-DB'!D189)</f>
        <v>Description d'un article.</v>
      </c>
      <c r="E189" s="36" t="str">
        <f>IF('Language choice &amp; Intro'!$I$3&lt;&gt;"FR",IF('Language choice &amp; Intro'!$I$3&lt;&gt;"DE",'EN16931-DB'!K189,'EN16931-DB'!H189),'EN16931-DB'!E189)</f>
        <v>La Description de l'article permet de présenter l'article et ses caractéristiques avec plus de détails que le Nom de l'article.</v>
      </c>
      <c r="F189" s="11" t="s">
        <v>889</v>
      </c>
    </row>
    <row r="190" spans="1:6" ht="28.8" x14ac:dyDescent="0.3">
      <c r="A190" s="35" t="str">
        <f>'EN16931-DB'!B190</f>
        <v>BT-155</v>
      </c>
      <c r="B190" s="6" t="str">
        <f>'EN16931-DB'!A190</f>
        <v>BG-31</v>
      </c>
      <c r="C190" s="36" t="str">
        <f>IF('Language choice &amp; Intro'!$I$3&lt;&gt;"FR",IF('Language choice &amp; Intro'!$I$3&lt;&gt;"DE",'EN16931-DB'!I190,'EN16931-DB'!F190),'EN16931-DB'!C190)</f>
        <v>Identifiant vendeur de l'article</v>
      </c>
      <c r="D190" s="36" t="str">
        <f>IF('Language choice &amp; Intro'!$I$3&lt;&gt;"FR",IF('Language choice &amp; Intro'!$I$3&lt;&gt;"DE",'EN16931-DB'!J190,'EN16931-DB'!G190),'EN16931-DB'!D190)</f>
        <v>Identifiant assigné par le Vendeur à un article.</v>
      </c>
      <c r="E190" s="36" t="str">
        <f>IF('Language choice &amp; Intro'!$I$3&lt;&gt;"FR",IF('Language choice &amp; Intro'!$I$3&lt;&gt;"DE",'EN16931-DB'!K190,'EN16931-DB'!H190),'EN16931-DB'!E190)</f>
        <v xml:space="preserve"> </v>
      </c>
      <c r="F190" s="11" t="s">
        <v>890</v>
      </c>
    </row>
    <row r="191" spans="1:6" ht="28.8" x14ac:dyDescent="0.3">
      <c r="A191" s="35" t="str">
        <f>'EN16931-DB'!B191</f>
        <v>BT-156</v>
      </c>
      <c r="B191" s="6" t="str">
        <f>'EN16931-DB'!A191</f>
        <v>BG-31</v>
      </c>
      <c r="C191" s="36" t="str">
        <f>IF('Language choice &amp; Intro'!$I$3&lt;&gt;"FR",IF('Language choice &amp; Intro'!$I$3&lt;&gt;"DE",'EN16931-DB'!I191,'EN16931-DB'!F191),'EN16931-DB'!C191)</f>
        <v>Identifiant acheteur de l'article</v>
      </c>
      <c r="D191" s="36" t="str">
        <f>IF('Language choice &amp; Intro'!$I$3&lt;&gt;"FR",IF('Language choice &amp; Intro'!$I$3&lt;&gt;"DE",'EN16931-DB'!J191,'EN16931-DB'!G191),'EN16931-DB'!D191)</f>
        <v>Identifiant assigné par l'Acheteur à un article.</v>
      </c>
      <c r="E191" s="36" t="str">
        <f>IF('Language choice &amp; Intro'!$I$3&lt;&gt;"FR",IF('Language choice &amp; Intro'!$I$3&lt;&gt;"DE",'EN16931-DB'!K191,'EN16931-DB'!H191),'EN16931-DB'!E191)</f>
        <v xml:space="preserve"> </v>
      </c>
      <c r="F191" s="11" t="s">
        <v>891</v>
      </c>
    </row>
    <row r="192" spans="1:6" ht="72" x14ac:dyDescent="0.3">
      <c r="A192" s="35" t="str">
        <f>'EN16931-DB'!B192</f>
        <v>BT-157</v>
      </c>
      <c r="B192" s="6" t="str">
        <f>'EN16931-DB'!A192</f>
        <v>BG-31</v>
      </c>
      <c r="C192" s="36" t="str">
        <f>IF('Language choice &amp; Intro'!$I$3&lt;&gt;"FR",IF('Language choice &amp; Intro'!$I$3&lt;&gt;"DE",'EN16931-DB'!I192,'EN16931-DB'!F192),'EN16931-DB'!C192)</f>
        <v>Identifiant standard de l'article
Identifiant du schéma</v>
      </c>
      <c r="D192" s="36" t="str">
        <f>IF('Language choice &amp; Intro'!$I$3&lt;&gt;"FR",IF('Language choice &amp; Intro'!$I$3&lt;&gt;"DE",'EN16931-DB'!J192,'EN16931-DB'!G192),'EN16931-DB'!D192)</f>
        <v>Identifiant d'article basé sur un schéma enregistré.
L'identifiant du schéma d'identification de l'Identifiant standard de l'article.</v>
      </c>
      <c r="E192" s="36" t="str">
        <f>IF('Language choice &amp; Intro'!$I$3&lt;&gt;"FR",IF('Language choice &amp; Intro'!$I$3&lt;&gt;"DE",'EN16931-DB'!K192,'EN16931-DB'!H192),'EN16931-DB'!E192)</f>
        <v xml:space="preserve">
Le schéma d'identification doit être identifié parmi les codes de la liste publiée par l'agence de maintenance de l'ISO/IEC 6523.</v>
      </c>
      <c r="F192" s="11" t="s">
        <v>892</v>
      </c>
    </row>
    <row r="193" spans="1:6" ht="144" x14ac:dyDescent="0.3">
      <c r="A193" s="35" t="str">
        <f>'EN16931-DB'!B193</f>
        <v>BT-158</v>
      </c>
      <c r="B193" s="6" t="str">
        <f>'EN16931-DB'!A193</f>
        <v>BG-31</v>
      </c>
      <c r="C193" s="36" t="str">
        <f>IF('Language choice &amp; Intro'!$I$3&lt;&gt;"FR",IF('Language choice &amp; Intro'!$I$3&lt;&gt;"DE",'EN16931-DB'!I193,'EN16931-DB'!F193),'EN16931-DB'!C193)</f>
        <v>Identifiant de la classification de l'article
Identifiant du schéma
Identifiant version du schéma</v>
      </c>
      <c r="D193" s="36" t="str">
        <f>IF('Language choice &amp; Intro'!$I$3&lt;&gt;"FR",IF('Language choice &amp; Intro'!$I$3&lt;&gt;"DE",'EN16931-DB'!J193,'EN16931-DB'!G193),'EN16931-DB'!D193)</f>
        <v>Code permettant de classer un article en fonction de son type ou de sa nature.
L'identifiant du schéma d'identification de l'Identifiant de la classification de l'article.
Version du schéma d'identification.</v>
      </c>
      <c r="E193" s="36" t="str">
        <f>IF('Language choice &amp; Intro'!$I$3&lt;&gt;"FR",IF('Language choice &amp; Intro'!$I$3&lt;&gt;"DE",'EN16931-DB'!K193,'EN16931-DB'!H193),'EN16931-DB'!E193)</f>
        <v xml:space="preserve">Les codes de classification sont utilisés pour permettre le regroupement d'articles similaires à des fins diverses, par exemple marchés publics (CPV), e-commerce (UNSPSC), etc.
Le schéma d'identification doit être choisi parmi les codes de la donnée 7143 du dictionnaire des données UNTDID [6].
</v>
      </c>
      <c r="F193" s="11" t="s">
        <v>893</v>
      </c>
    </row>
    <row r="194" spans="1:6" ht="43.2" x14ac:dyDescent="0.3">
      <c r="A194" s="35" t="str">
        <f>'EN16931-DB'!B194</f>
        <v>BT-159</v>
      </c>
      <c r="B194" s="6" t="str">
        <f>'EN16931-DB'!A194</f>
        <v>BG-31</v>
      </c>
      <c r="C194" s="36" t="str">
        <f>IF('Language choice &amp; Intro'!$I$3&lt;&gt;"FR",IF('Language choice &amp; Intro'!$I$3&lt;&gt;"DE",'EN16931-DB'!I194,'EN16931-DB'!F194),'EN16931-DB'!C194)</f>
        <v>Pays d'origine de l'article</v>
      </c>
      <c r="D194" s="36" t="str">
        <f>IF('Language choice &amp; Intro'!$I$3&lt;&gt;"FR",IF('Language choice &amp; Intro'!$I$3&lt;&gt;"DE",'EN16931-DB'!J194,'EN16931-DB'!G194),'EN16931-DB'!D194)</f>
        <v>Code identifiant le pays d'où provient l'article.</v>
      </c>
      <c r="E194" s="36" t="str">
        <f>IF('Language choice &amp; Intro'!$I$3&lt;&gt;"FR",IF('Language choice &amp; Intro'!$I$3&lt;&gt;"DE",'EN16931-DB'!K194,'EN16931-DB'!H194),'EN16931-DB'!E194)</f>
        <v>Les listes de pays valides sont enregistrées auprès de l'Agence de maintenance de la norme EN ISO 3166-1 « Codes pour la représentation des noms de pays et de leurs subdivisions ».</v>
      </c>
      <c r="F194" s="11" t="s">
        <v>894</v>
      </c>
    </row>
    <row r="195" spans="1:6" ht="28.8" x14ac:dyDescent="0.3">
      <c r="A195" s="35" t="str">
        <f>'EN16931-DB'!B195</f>
        <v>GROUP</v>
      </c>
      <c r="B195" s="6" t="str">
        <f>'EN16931-DB'!A195</f>
        <v>BG-32</v>
      </c>
      <c r="C195" s="36" t="str">
        <f>IF('Language choice &amp; Intro'!$I$3&lt;&gt;"FR",IF('Language choice &amp; Intro'!$I$3&lt;&gt;"DE",'EN16931-DB'!I195,'EN16931-DB'!F195),'EN16931-DB'!C195)</f>
        <v>ATTRIBUTS D'ARTICLE</v>
      </c>
      <c r="D195" s="36" t="str">
        <f>IF('Language choice &amp; Intro'!$I$3&lt;&gt;"FR",IF('Language choice &amp; Intro'!$I$3&lt;&gt;"DE",'EN16931-DB'!J195,'EN16931-DB'!G195),'EN16931-DB'!D195)</f>
        <v>Groupe de termes métiers fournissant des informations sur les propriétés des biens et services facturés.</v>
      </c>
      <c r="E195" s="36" t="str">
        <f>IF('Language choice &amp; Intro'!$I$3&lt;&gt;"FR",IF('Language choice &amp; Intro'!$I$3&lt;&gt;"DE",'EN16931-DB'!K195,'EN16931-DB'!H195),'EN16931-DB'!E195)</f>
        <v xml:space="preserve"> </v>
      </c>
      <c r="F195" s="11" t="s">
        <v>895</v>
      </c>
    </row>
    <row r="196" spans="1:6" ht="28.8" x14ac:dyDescent="0.3">
      <c r="A196" s="35" t="str">
        <f>'EN16931-DB'!B196</f>
        <v>BT-160</v>
      </c>
      <c r="B196" s="6" t="str">
        <f>'EN16931-DB'!A196</f>
        <v>BG-32</v>
      </c>
      <c r="C196" s="36" t="str">
        <f>IF('Language choice &amp; Intro'!$I$3&lt;&gt;"FR",IF('Language choice &amp; Intro'!$I$3&lt;&gt;"DE",'EN16931-DB'!I196,'EN16931-DB'!F196),'EN16931-DB'!C196)</f>
        <v>Nom d'attribut d'article</v>
      </c>
      <c r="D196" s="36" t="str">
        <f>IF('Language choice &amp; Intro'!$I$3&lt;&gt;"FR",IF('Language choice &amp; Intro'!$I$3&lt;&gt;"DE",'EN16931-DB'!J196,'EN16931-DB'!G196),'EN16931-DB'!D196)</f>
        <v>Nom de l'attribut ou de la propriété de l'article.</v>
      </c>
      <c r="E196" s="36" t="str">
        <f>IF('Language choice &amp; Intro'!$I$3&lt;&gt;"FR",IF('Language choice &amp; Intro'!$I$3&lt;&gt;"DE",'EN16931-DB'!K196,'EN16931-DB'!H196),'EN16931-DB'!E196)</f>
        <v>Exemple : Couleur.</v>
      </c>
      <c r="F196" s="11" t="s">
        <v>896</v>
      </c>
    </row>
    <row r="197" spans="1:6" ht="28.8" x14ac:dyDescent="0.3">
      <c r="A197" s="35" t="str">
        <f>'EN16931-DB'!B197</f>
        <v>BT-161</v>
      </c>
      <c r="B197" s="6" t="str">
        <f>'EN16931-DB'!A197</f>
        <v>BG-32</v>
      </c>
      <c r="C197" s="36" t="str">
        <f>IF('Language choice &amp; Intro'!$I$3&lt;&gt;"FR",IF('Language choice &amp; Intro'!$I$3&lt;&gt;"DE",'EN16931-DB'!I197,'EN16931-DB'!F197),'EN16931-DB'!C197)</f>
        <v>Valeur d'attribut d'article</v>
      </c>
      <c r="D197" s="36" t="str">
        <f>IF('Language choice &amp; Intro'!$I$3&lt;&gt;"FR",IF('Language choice &amp; Intro'!$I$3&lt;&gt;"DE",'EN16931-DB'!J197,'EN16931-DB'!G197),'EN16931-DB'!D197)</f>
        <v>Valeur de l'attribut ou de la propriété de l'article.</v>
      </c>
      <c r="E197" s="36" t="str">
        <f>IF('Language choice &amp; Intro'!$I$3&lt;&gt;"FR",IF('Language choice &amp; Intro'!$I$3&lt;&gt;"DE",'EN16931-DB'!K197,'EN16931-DB'!H197),'EN16931-DB'!E197)</f>
        <v>Exemple : Rouge.</v>
      </c>
      <c r="F197" s="11" t="s">
        <v>897</v>
      </c>
    </row>
    <row r="198" spans="1:6" x14ac:dyDescent="0.3">
      <c r="A198" s="32"/>
    </row>
    <row r="199" spans="1:6" x14ac:dyDescent="0.3">
      <c r="A199" s="32"/>
    </row>
    <row r="200" spans="1:6" x14ac:dyDescent="0.3">
      <c r="A200" s="32"/>
    </row>
  </sheetData>
  <phoneticPr fontId="5" type="noConversion"/>
  <hyperlinks>
    <hyperlink ref="F3" r:id="rId1" xr:uid="{FB0259C3-FE4A-4AF0-9074-E36A7CEE4203}"/>
    <hyperlink ref="F2" r:id="rId2" xr:uid="{99D2CAB2-5319-4973-9754-3E0262B158FB}"/>
    <hyperlink ref="F4" r:id="rId3" xr:uid="{25F73EE1-C10E-4BB0-BB75-F07184B6DD15}"/>
    <hyperlink ref="F5" r:id="rId4" xr:uid="{5865F6DF-057B-4313-92F3-78638C27F9DB}"/>
    <hyperlink ref="F6" r:id="rId5" xr:uid="{043A6E7C-DC88-467D-B404-FE24ACB77690}"/>
    <hyperlink ref="F7" r:id="rId6" xr:uid="{27FE186B-1F17-4D5E-B8BD-46217515854A}"/>
    <hyperlink ref="F9" r:id="rId7" xr:uid="{930B25E9-400A-481D-8F34-A3EACBE84F0C}"/>
    <hyperlink ref="F10" r:id="rId8" xr:uid="{36490846-3A28-49F7-A92F-66C534E8C100}"/>
    <hyperlink ref="F11" r:id="rId9" xr:uid="{4800B2FF-DA8E-4DD4-92BB-AEE996542B6A}"/>
    <hyperlink ref="F12" r:id="rId10" xr:uid="{CBB62CB1-FD76-4653-A35F-EEEC256DC7D5}"/>
    <hyperlink ref="F13" r:id="rId11" xr:uid="{326B8153-34AB-4F08-A03F-33332DE7FB06}"/>
    <hyperlink ref="F14" r:id="rId12" xr:uid="{E4B8E7DF-D89B-4B0E-AA0A-C0F8DD15D6A3}"/>
    <hyperlink ref="F15" r:id="rId13" xr:uid="{7802ED27-C5D0-4B75-8146-BDACAE56DF62}"/>
    <hyperlink ref="F16" r:id="rId14" xr:uid="{7D977AFA-9DAF-4FC8-AD10-2DB208A48E9E}"/>
    <hyperlink ref="F17" r:id="rId15" xr:uid="{69284995-2A2C-4F1E-8B4E-0B8CF9B50FDC}"/>
    <hyperlink ref="F18" r:id="rId16" display="https://docs.peppol.eu/poacc/billing/3.0/syntax/ubl-invoice/cac-AdditionalDocumentReference/cbc-ID/" xr:uid="{D10D9F4E-758E-4911-8081-420C3B5D2EB4}"/>
    <hyperlink ref="F19" r:id="rId17" xr:uid="{683D7B0F-A840-4E1F-BD69-84A3726DA613}"/>
    <hyperlink ref="F20" r:id="rId18" xr:uid="{3FB9306F-4565-45DA-A3F0-22D451A00451}"/>
    <hyperlink ref="F27" r:id="rId19" xr:uid="{9B5A3A36-414E-4383-8D74-E8FF1EBE2EB5}"/>
    <hyperlink ref="F28" r:id="rId20" xr:uid="{87F828A1-FF2C-498C-97A0-BE2E5EB123AE}"/>
    <hyperlink ref="F29" r:id="rId21" xr:uid="{165246CE-AD50-4B93-BE77-F60C3675DF65}"/>
    <hyperlink ref="F30" r:id="rId22" xr:uid="{A4023E46-E494-4B8E-BBD4-CC9096C78019}"/>
    <hyperlink ref="F31" r:id="rId23" xr:uid="{C79FF535-98D0-4C05-B223-E6F65C826A4B}"/>
    <hyperlink ref="F32" r:id="rId24" xr:uid="{638A687C-86BF-474C-AE7F-9FE85A7187B2}"/>
    <hyperlink ref="F33" r:id="rId25" display="https://docs.peppol.eu/poacc/billing/3.0/syntax/ubl-invoice/cac-AccountingSupplierParty/cac-Party/cac-PartyIdentification/cbc-ID/" xr:uid="{E39C66D7-E133-4CDC-8909-9CD7C00AFF98}"/>
    <hyperlink ref="F34" r:id="rId26" display="https://docs.peppol.eu/poacc/billing/3.0/syntax/ubl-invoice/cac-AccountingSupplierParty/cac-Party/cac-PartyLegalEntity/cbc-CompanyID/" xr:uid="{0A235CEA-0BD3-4CCB-A5E0-259E45CB0C67}"/>
    <hyperlink ref="F35" r:id="rId27" xr:uid="{79B53261-EAD2-4B24-AE84-F76EAE55683A}"/>
    <hyperlink ref="F36" r:id="rId28" xr:uid="{0F296E1E-CF20-434D-B73F-47F9E616030D}"/>
    <hyperlink ref="F37" r:id="rId29" xr:uid="{41732093-EB37-4A16-82BC-8762C30A9762}"/>
    <hyperlink ref="F38" r:id="rId30" display="https://docs.peppol.eu/poacc/billing/3.0/2024-Q2/syntax/ubl-invoice/cac-AccountingSupplierParty/cac-Party/cbc-EndpointID/" xr:uid="{84E8C7FD-C6CB-48A9-9764-1CB440E56AED}"/>
    <hyperlink ref="F55" r:id="rId31" display="https://docs.peppol.eu/poacc/billing/3.0/syntax/ubl-invoice/cac-AccountingCustomerParty/cac-Party/cac-PartyLegalEntity/cbc-CompanyID/" xr:uid="{7BE34336-1C16-4EFD-BD76-DCBFB4219483}"/>
    <hyperlink ref="F54" r:id="rId32" display="https://docs.peppol.eu/poacc/billing/3.0/syntax/ubl-invoice/cac-AccountingCustomerParty/cac-Party/cac-PartyIdentification/cbc-ID/" xr:uid="{BA6F6DB8-B142-434C-8158-C7C47E3098B4}"/>
    <hyperlink ref="F72" r:id="rId33" display="https://docs.peppol.eu/poacc/billing/3.0/2023-Q2/syntax/ubl-invoice/cac-PayeeParty/cac-PartyIdentification/cbc-ID/" xr:uid="{1753FD3B-7FC5-4C95-BCF6-C9C923846422}"/>
    <hyperlink ref="F70" r:id="rId34" xr:uid="{8CEF3C78-FEC4-43DF-AF94-CB8233519876}"/>
    <hyperlink ref="F71" r:id="rId35" xr:uid="{477F4360-A1A8-43EF-AF3A-68FA82636CAF}"/>
    <hyperlink ref="F73" r:id="rId36" display="https://docs.peppol.eu/poacc/billing/3.0/2023-Q2/syntax/ubl-invoice/cac-PayeeParty/cac-PartyLegalEntity/cbc-CompanyID/_x000a_" xr:uid="{98E87C6A-D45B-4E83-B22D-0686A66B3920}"/>
    <hyperlink ref="F87" r:id="rId37" display="https://docs.peppol.eu/poacc/billing/3.0/2024-Q2/syntax/ubl-invoice/cac-Delivery/cac-DeliveryLocation/cbc-ID/" xr:uid="{96112EFC-7542-4376-AB43-F571E73F852F}"/>
    <hyperlink ref="F113" r:id="rId38" xr:uid="{E87B9E7C-895F-4617-8458-D8ADF9763A3C}"/>
    <hyperlink ref="F153" r:id="rId39" display="https://docs.peppol.eu/poacc/billing/3.0/2024-Q2/syntax/ubl-invoice/cac-AdditionalDocumentReference/cac-Attachment/cbc-EmbeddedDocumentBinaryObject/" xr:uid="{0A4A50AD-7607-4E43-8F73-19236098354C}"/>
    <hyperlink ref="F157" r:id="rId40" display="https://docs.peppol.eu/poacc/billing/3.0/2024-Q2/syntax/ubl-invoice/cac-InvoiceLine/cac-DocumentReference/cbc-ID/" xr:uid="{E7840813-12BF-4A2F-9D57-C95B3AB58107}"/>
    <hyperlink ref="F192" r:id="rId41" display="https://docs.peppol.eu/poacc/billing/3.0/2024-Q2/syntax/ubl-invoice/cac-InvoiceLine/cac-Item/cac-StandardItemIdentification/cbc-ID/" xr:uid="{3BC0812E-74D2-4A49-904E-4086D1A7AB41}"/>
    <hyperlink ref="F193" r:id="rId42" display="https://docs.peppol.eu/poacc/billing/3.0/2024-Q2/syntax/ubl-invoice/cac-InvoiceLine/cac-Item/cac-CommodityClassification/cbc-ItemClassificationCode/" xr:uid="{61F369D0-D624-46C2-9FAA-35577C09F06B}"/>
    <hyperlink ref="F39" r:id="rId43" xr:uid="{02F7D4E4-A0CC-4759-9CD9-44C83BD4B61E}"/>
    <hyperlink ref="F40" r:id="rId44" xr:uid="{8BCFBAB8-E944-4182-A4E1-FBF0D69FE678}"/>
    <hyperlink ref="F41" r:id="rId45" xr:uid="{BE8B5CD0-6B5B-4DAD-8F6B-DDA8990867F9}"/>
    <hyperlink ref="F43" r:id="rId46" xr:uid="{1F64DFC3-8D53-42FB-A9B8-F5AE71278070}"/>
    <hyperlink ref="F44" r:id="rId47" xr:uid="{7027A759-B7AE-4A5A-BDF1-335709E374D9}"/>
    <hyperlink ref="F45" r:id="rId48" xr:uid="{59D23FA7-DAAA-4CC6-9BD0-B97C058C0BD0}"/>
    <hyperlink ref="F46" r:id="rId49" xr:uid="{562FC046-94D2-4CE1-BE77-010B5D4B7ED2}"/>
    <hyperlink ref="F47" r:id="rId50" xr:uid="{CFEAA826-FD5B-464A-930C-1C5D2DCBDFE6}"/>
    <hyperlink ref="F48" r:id="rId51" xr:uid="{40EEC855-F759-4831-915F-9D02FF6B55EB}"/>
    <hyperlink ref="F49" r:id="rId52" xr:uid="{909EDA3D-9DA4-47A7-8051-D7D38E5CB8CC}"/>
    <hyperlink ref="F51" r:id="rId53" xr:uid="{83AED35C-2E8F-4C85-9589-70DA46289D01}"/>
    <hyperlink ref="F52" r:id="rId54" xr:uid="{95490786-8C74-4D21-8CAA-D466B48D45BA}"/>
    <hyperlink ref="F42" r:id="rId55" xr:uid="{736B8373-44F5-497B-A81B-9144A624EF6E}"/>
    <hyperlink ref="F50" r:id="rId56" xr:uid="{2B3858DF-F20E-4457-9C48-87129BDDE49B}"/>
    <hyperlink ref="F53" r:id="rId57" xr:uid="{0A46CBEA-D95E-4A2A-B471-461FB33E9AB3}"/>
    <hyperlink ref="F56" r:id="rId58" xr:uid="{C2EF2F92-B46C-48BE-9BF7-8A6E2C6EF345}"/>
    <hyperlink ref="F58" r:id="rId59" xr:uid="{88CDC3F4-BF65-4408-BB03-88094A6DBA21}"/>
    <hyperlink ref="F59" r:id="rId60" xr:uid="{BDB6B491-0A1D-4655-A4E5-57B3DFA0FEB3}"/>
    <hyperlink ref="F60" r:id="rId61" xr:uid="{DE433361-C03A-4E69-A183-3287A253765E}"/>
    <hyperlink ref="F61" r:id="rId62" xr:uid="{A7A893AC-1D91-4293-A34F-CCA28D5F13D0}"/>
    <hyperlink ref="F62" r:id="rId63" xr:uid="{9F47AFB1-05AE-499E-A2AA-A4EF0D058BBC}"/>
    <hyperlink ref="F63" r:id="rId64" xr:uid="{E7F9F832-F50B-4C29-B4ED-A2ED540236CE}"/>
    <hyperlink ref="F64" r:id="rId65" xr:uid="{08922675-8F75-4054-BE92-8FD16ADF3065}"/>
    <hyperlink ref="F65" r:id="rId66" xr:uid="{E2A542CF-D6BD-4AA2-8B71-F18CA88CF022}"/>
    <hyperlink ref="F66" r:id="rId67" xr:uid="{57E416CE-27D3-450A-B920-8CEFF9E7C1DC}"/>
    <hyperlink ref="F67" r:id="rId68" xr:uid="{AEC8606F-DB62-456D-AF9F-028C74DB23EC}"/>
    <hyperlink ref="F68" r:id="rId69" xr:uid="{4904DF15-E581-486D-BFDF-607F47844E88}"/>
    <hyperlink ref="F69" r:id="rId70" xr:uid="{F8DBA1A2-97C4-4814-878D-03AF37A43364}"/>
    <hyperlink ref="F74" r:id="rId71" xr:uid="{8794D97D-96FF-40EF-B630-714AE9501336}"/>
    <hyperlink ref="F75" r:id="rId72" xr:uid="{180AD54C-C836-4082-B2EA-FCC0DB675B2A}"/>
    <hyperlink ref="F76" r:id="rId73" xr:uid="{E2F50BA0-5B30-448B-B4FA-CB4E90201531}"/>
    <hyperlink ref="F77" r:id="rId74" xr:uid="{5A3671F7-E66E-4192-8711-D8465D50731E}"/>
    <hyperlink ref="F78" r:id="rId75" xr:uid="{9D2DE973-D881-4980-AAA9-0A852BCC1AF0}"/>
    <hyperlink ref="F79" r:id="rId76" xr:uid="{4F397793-C6D3-4C0E-8647-8A6C90309B14}"/>
    <hyperlink ref="F80" r:id="rId77" xr:uid="{BE30D53C-2170-436E-B224-764953FFDA8A}"/>
    <hyperlink ref="F81" r:id="rId78" xr:uid="{817D4B55-85B9-4BBF-B9BF-84669E100BB2}"/>
    <hyperlink ref="F82" r:id="rId79" xr:uid="{52926FB0-297F-4272-9F1F-204D77300605}"/>
    <hyperlink ref="F83" r:id="rId80" xr:uid="{EC97D7A5-866C-4E42-BAB7-574B356321C5}"/>
    <hyperlink ref="F84" r:id="rId81" xr:uid="{2A2D7EA5-3D20-4848-A655-8C97DEA0229A}"/>
    <hyperlink ref="F85" r:id="rId82" xr:uid="{B57E106D-46B9-475C-9B90-2B26974BCDD1}"/>
    <hyperlink ref="F86" r:id="rId83" xr:uid="{566A63B1-ABEA-40B5-8561-4E85C6E0A87F}"/>
    <hyperlink ref="F88" r:id="rId84" xr:uid="{3614BDBC-B273-421E-A817-FBD0F135412F}"/>
    <hyperlink ref="F89" r:id="rId85" xr:uid="{D7B24670-ACE0-40FF-B6B8-6A28B5C1A9FD}"/>
    <hyperlink ref="F90" r:id="rId86" xr:uid="{D437D891-D9AB-4062-A5AC-1581C8811D9A}"/>
    <hyperlink ref="F91" r:id="rId87" xr:uid="{0A54685B-F019-4502-950E-F1880F2D5DB6}"/>
    <hyperlink ref="F92" r:id="rId88" xr:uid="{2859AC51-6915-4734-8072-B34222FBC818}"/>
    <hyperlink ref="F93" r:id="rId89" xr:uid="{3C93A874-0F7A-4C6D-BAB7-5673344DB60E}"/>
    <hyperlink ref="F94" r:id="rId90" xr:uid="{A5DA44D5-963F-472A-9B00-5F23F4B743A3}"/>
    <hyperlink ref="F95" r:id="rId91" xr:uid="{4C248710-FB39-4EAA-8C79-E25C28E0D666}"/>
    <hyperlink ref="F96" r:id="rId92" xr:uid="{D1B29E0D-6967-4A65-BC3A-EE012496A79A}"/>
    <hyperlink ref="F97" r:id="rId93" xr:uid="{5E9A8F50-F0D1-4DA9-8F75-3AC0097BDBDC}"/>
    <hyperlink ref="F98" r:id="rId94" xr:uid="{B4E887A2-F89A-4BB0-B2A3-F39F49E53403}"/>
    <hyperlink ref="F99" r:id="rId95" xr:uid="{93AFAD07-3288-4D9D-B1D9-7614402CB315}"/>
    <hyperlink ref="F100" r:id="rId96" xr:uid="{7F490679-77DB-4635-B343-982C7E1D92AE}"/>
    <hyperlink ref="F101" r:id="rId97" xr:uid="{A5F5EF03-2B5B-4317-878C-33AB1E057D6A}"/>
    <hyperlink ref="F102" r:id="rId98" xr:uid="{DDF7561E-C97B-4942-8106-B69248042FA9}"/>
    <hyperlink ref="F103" r:id="rId99" xr:uid="{4D47822E-6313-40F8-B818-7F1F91FDDECE}"/>
    <hyperlink ref="F104" r:id="rId100" xr:uid="{168ED161-F184-4C4D-8117-431A036DDAA3}"/>
    <hyperlink ref="F105" r:id="rId101" xr:uid="{2B318716-AEF1-4A0B-BC0F-D88D532306B8}"/>
    <hyperlink ref="F106" r:id="rId102" xr:uid="{12BCD025-EA31-4C74-B3DC-BBCA86D0E8D5}"/>
    <hyperlink ref="F107" r:id="rId103" xr:uid="{ABE1EEB1-03A7-42FC-86B8-340FEC174E57}"/>
    <hyperlink ref="F108" r:id="rId104" xr:uid="{84B08764-EDD5-4A5C-BFBA-FE2E71FA51D0}"/>
    <hyperlink ref="F109" r:id="rId105" xr:uid="{D8143475-53AF-47E1-85B3-BC29AF87CC55}"/>
    <hyperlink ref="F110" r:id="rId106" xr:uid="{CBE7A20C-747C-43DE-BD1C-DC94C36104BC}"/>
    <hyperlink ref="F111" r:id="rId107" xr:uid="{502A2CBE-0599-4465-9631-3260DAC22D0D}"/>
    <hyperlink ref="F112" r:id="rId108" xr:uid="{B15E6D72-B156-4E19-8BA0-0A528E04AB3F}"/>
    <hyperlink ref="F114" r:id="rId109" xr:uid="{0367CE7A-579C-4522-87F0-0ABE7A1913EF}"/>
    <hyperlink ref="F115" r:id="rId110" xr:uid="{DEB215BE-680C-430F-AE3B-DD8A28E10821}"/>
    <hyperlink ref="F116" r:id="rId111" xr:uid="{2E677063-8E2F-45A2-81CD-E5630CA53783}"/>
    <hyperlink ref="F117" r:id="rId112" xr:uid="{A71FE227-6946-4E48-86C9-1A23308A8B54}"/>
    <hyperlink ref="F118" r:id="rId113" xr:uid="{4B0F6063-BEAB-437D-ABDB-E41F2EF77CD5}"/>
    <hyperlink ref="F119" r:id="rId114" xr:uid="{7188503A-0CCA-4E59-9D04-FE75E616A818}"/>
    <hyperlink ref="F120" r:id="rId115" xr:uid="{E1B3A0F0-7E6F-48D5-81DA-F625872F1052}"/>
    <hyperlink ref="F121" r:id="rId116" xr:uid="{C9A0D548-71C2-497E-A787-8E64947502D8}"/>
    <hyperlink ref="F122" r:id="rId117" xr:uid="{06DB5ECF-A0CA-4AF2-8FCF-45FFAFD495E7}"/>
    <hyperlink ref="F123" r:id="rId118" xr:uid="{4BD32E3B-DCDF-487C-885B-6ED9A9FF41CA}"/>
    <hyperlink ref="F124" r:id="rId119" xr:uid="{B29653BE-03BC-4000-BC19-672BC4BC0B03}"/>
    <hyperlink ref="F125" r:id="rId120" xr:uid="{DC04B48B-AA27-4BC5-9ECA-AE79CDDB9C89}"/>
    <hyperlink ref="F126" r:id="rId121" xr:uid="{D14EA9FC-0EBD-402F-842E-6B6EDAC2D7F5}"/>
    <hyperlink ref="F127" r:id="rId122" xr:uid="{AD8CB2D8-1775-4E3E-86BD-B06A85C66D90}"/>
    <hyperlink ref="F128" r:id="rId123" xr:uid="{AA178D6D-B956-4A1C-8073-A84904C4B0EF}"/>
    <hyperlink ref="F129" r:id="rId124" xr:uid="{D44FC409-48B7-464F-9546-693D6F780DCC}"/>
    <hyperlink ref="F130" r:id="rId125" xr:uid="{277C1CFD-20C3-47D8-ABC9-1D7739C7EA77}"/>
    <hyperlink ref="F131" r:id="rId126" xr:uid="{E1FCEE58-0857-4CB3-A5B5-F9A14E1A32FC}"/>
    <hyperlink ref="F132" r:id="rId127" xr:uid="{709218C8-C609-4E67-B977-06C2BF647106}"/>
    <hyperlink ref="F133" r:id="rId128" xr:uid="{5F91A157-2102-4621-AE65-3AFA81E1FA6D}"/>
    <hyperlink ref="F134" r:id="rId129" xr:uid="{0EF0A142-67A2-4304-A55D-95E81F0F8D38}"/>
    <hyperlink ref="F135" r:id="rId130" xr:uid="{E612D0E6-4878-4622-9B72-592BF305F2F5}"/>
    <hyperlink ref="F136" r:id="rId131" xr:uid="{9DBBC6E4-1C0F-4094-B605-96BF427D7193}"/>
    <hyperlink ref="F137" r:id="rId132" xr:uid="{55E3FF4E-4545-4CC5-BAD1-55D20B0D49EA}"/>
    <hyperlink ref="F138" r:id="rId133" xr:uid="{D0F41333-5584-4C66-8D0F-B24751B520AF}"/>
    <hyperlink ref="F139" r:id="rId134" xr:uid="{4C3C239C-2317-4B2B-B9C4-CEDCC19CE7D6}"/>
    <hyperlink ref="F140" r:id="rId135" xr:uid="{B9473E65-195C-4005-A876-10E5CE02106A}"/>
    <hyperlink ref="F141" r:id="rId136" xr:uid="{5257482D-910A-4211-8E21-D1F4AE9131DF}"/>
    <hyperlink ref="F142" r:id="rId137" xr:uid="{5968E9A5-608D-4C81-9E30-7695AA0F0393}"/>
    <hyperlink ref="F145" r:id="rId138" xr:uid="{069591C8-3167-40C7-A5DD-F154DBE40992}"/>
    <hyperlink ref="F143" r:id="rId139" xr:uid="{0A58B675-BD1F-402D-AB97-B1150B8F8998}"/>
    <hyperlink ref="F144" r:id="rId140" xr:uid="{25CD40B2-0C01-4CFF-80EC-F7BE8F6653CE}"/>
    <hyperlink ref="F146" r:id="rId141" xr:uid="{7489413C-D84F-41F5-B4FC-CF6BF85F6EAE}"/>
    <hyperlink ref="F147" r:id="rId142" xr:uid="{E3DA29F1-DBBF-4EA9-980E-12CDCA6F229A}"/>
    <hyperlink ref="F148" r:id="rId143" xr:uid="{7454CBFA-56B8-4850-B833-606A0FEEF6DD}"/>
    <hyperlink ref="F149" r:id="rId144" xr:uid="{5852ACF4-BF40-4B6E-8648-33D7DC52311F}"/>
    <hyperlink ref="F150" r:id="rId145" xr:uid="{E07DB013-34D9-4793-9E4B-E001E659C476}"/>
    <hyperlink ref="F151" r:id="rId146" xr:uid="{8DB1B057-C7EC-45A9-8008-A3DD8709CE28}"/>
    <hyperlink ref="F152" r:id="rId147" xr:uid="{9C2ACF72-5EDF-4686-870E-00D5B97D9396}"/>
    <hyperlink ref="F154" r:id="rId148" xr:uid="{55C8074E-2566-4F60-89CA-0675495D1BD3}"/>
    <hyperlink ref="F155" r:id="rId149" xr:uid="{D1788844-6FB4-45FB-9565-D16521EAE383}"/>
    <hyperlink ref="F156" r:id="rId150" xr:uid="{333E16CA-C7D2-442C-B8FA-B299D90DF672}"/>
    <hyperlink ref="F158" r:id="rId151" xr:uid="{1FB5FB60-DE61-48D3-8928-1A6F06E1736F}"/>
    <hyperlink ref="F159" r:id="rId152" xr:uid="{141D97C9-CBB7-4689-BC9D-4AFB71657AE8}"/>
    <hyperlink ref="F160" r:id="rId153" xr:uid="{60E0B6FC-4A0C-45FC-AF70-1F429DA50623}"/>
    <hyperlink ref="F161" r:id="rId154" xr:uid="{C1017B35-C91D-4E84-867B-06F7D33D990A}"/>
    <hyperlink ref="F162" r:id="rId155" xr:uid="{B95AD105-7CCC-4277-BD0B-35913A296436}"/>
    <hyperlink ref="F163" r:id="rId156" xr:uid="{9E68BE0C-0D2D-4F4D-AB6A-3C6E0106DAAD}"/>
    <hyperlink ref="F164" r:id="rId157" xr:uid="{92BDC4CA-D82C-458E-9607-BFBAF979D7CF}"/>
    <hyperlink ref="F165" r:id="rId158" xr:uid="{8EE3AB04-337E-465B-9292-E9ADA6BF329E}"/>
    <hyperlink ref="F166" r:id="rId159" xr:uid="{F5D0423B-AB0C-482F-88E0-C07679181A69}"/>
    <hyperlink ref="F167" r:id="rId160" xr:uid="{5151A266-75FE-42DC-88CB-52D8609D9066}"/>
    <hyperlink ref="F168" r:id="rId161" xr:uid="{141EBEA8-4E2B-4DDF-A370-23B7E168E0CC}"/>
    <hyperlink ref="F169" r:id="rId162" xr:uid="{1ADB77AC-EE19-4DFB-A456-3B5FEA677E87}"/>
    <hyperlink ref="F170" r:id="rId163" xr:uid="{073A37B1-F13B-4079-B299-AC67A83931B1}"/>
    <hyperlink ref="F171" r:id="rId164" xr:uid="{F08FD017-42AF-437A-85C0-40AD3CFA1DCF}"/>
    <hyperlink ref="F172" r:id="rId165" xr:uid="{FD1895E9-904D-449A-9A3B-D695494D1B2C}"/>
    <hyperlink ref="F173" r:id="rId166" xr:uid="{5F79B5AF-1BF3-48CD-82F8-B0C685E3C42A}"/>
    <hyperlink ref="F174" r:id="rId167" xr:uid="{80C43660-0676-457E-B5D1-1E92CC3D6EDA}"/>
    <hyperlink ref="F175" r:id="rId168" xr:uid="{4648715F-AFAA-4DC4-A962-136C1D0B6FEC}"/>
    <hyperlink ref="F176" r:id="rId169" xr:uid="{4F4EE74D-2AB9-4FC4-B2D3-DE6E1F20309A}"/>
    <hyperlink ref="F177" r:id="rId170" xr:uid="{92713944-EE79-4B1C-BD87-31D4F1C8E2A9}"/>
    <hyperlink ref="F178" r:id="rId171" xr:uid="{87E79230-B95B-4250-9C4D-C65332CA704C}"/>
    <hyperlink ref="F179" r:id="rId172" xr:uid="{956F5573-2659-4F35-B016-9223EE2F8B6A}"/>
    <hyperlink ref="F180" r:id="rId173" xr:uid="{8C0F51F3-60E6-4476-A6B6-A8E4C972ACAA}"/>
    <hyperlink ref="F181" r:id="rId174" xr:uid="{EC1BBFFD-2672-48BF-889E-D5373A970610}"/>
    <hyperlink ref="F182" r:id="rId175" xr:uid="{717E0AAA-E73A-4816-A9A4-EA780A795B2E}"/>
    <hyperlink ref="F184" r:id="rId176" xr:uid="{D2EE4367-E5EA-4283-A8FD-1EAE643CD356}"/>
    <hyperlink ref="F185" r:id="rId177" xr:uid="{EF25EA25-9AAC-4FC2-95F0-4E6355569CD5}"/>
    <hyperlink ref="F186" r:id="rId178" xr:uid="{E1A89943-168E-4E5D-93F9-738EECD17A24}"/>
    <hyperlink ref="F187" r:id="rId179" xr:uid="{27028D0E-882C-4536-874B-3B0521642F26}"/>
    <hyperlink ref="F188" r:id="rId180" xr:uid="{C31F001D-F0F7-40E9-8383-FA7AE87411F3}"/>
    <hyperlink ref="F189" r:id="rId181" xr:uid="{508821ED-5C23-4AC0-BBBD-EB06510D0332}"/>
    <hyperlink ref="F190" r:id="rId182" xr:uid="{4CD2E91B-7F64-4610-8C43-FEE1EA526F8B}"/>
    <hyperlink ref="F191" r:id="rId183" xr:uid="{9EA94E3B-E867-4F06-816F-746701EC5181}"/>
    <hyperlink ref="F194" r:id="rId184" xr:uid="{26AE799E-A4E5-4F7B-97D4-137611ABE186}"/>
    <hyperlink ref="F195" r:id="rId185" xr:uid="{9E00C0CE-1837-4E2E-BCC0-744318A87066}"/>
    <hyperlink ref="F196" r:id="rId186" xr:uid="{773F3039-E859-487D-829C-AE7831A5208C}"/>
    <hyperlink ref="F197" r:id="rId187" xr:uid="{1488B028-1EAB-486F-A335-1772B3DBADA9}"/>
    <hyperlink ref="F57" r:id="rId188" display="https://docs.peppol.eu/poacc/billing/3.0/syntax/ubl-invoice/cac-AccountingCustomerParty/cac-Party/cbc-EndpointID/" xr:uid="{320D83FE-2B7A-4969-A2AB-7D7BED7CC49E}"/>
    <hyperlink ref="F23" r:id="rId189" xr:uid="{C7B380B9-6CFE-4549-9C66-6FC4D1C56752}"/>
    <hyperlink ref="F25" r:id="rId190" xr:uid="{70592EF1-9B8F-4434-85A8-13101288B505}"/>
    <hyperlink ref="F26" r:id="rId191" xr:uid="{78F32D48-A4AB-4620-B24B-2470A557070B}"/>
    <hyperlink ref="F8" r:id="rId192" xr:uid="{50CBF3F1-C4A5-4A0F-879B-753AF5344410}"/>
  </hyperlinks>
  <pageMargins left="0.7" right="0.7" top="0.75" bottom="0.75" header="0.3" footer="0.3"/>
  <pageSetup paperSize="9" orientation="portrait" r:id="rId193"/>
  <tableParts count="1">
    <tablePart r:id="rId19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2E00E-3BCD-4567-8EAA-FE06F71C91EB}">
  <sheetPr codeName="Sheet1"/>
  <dimension ref="A1:L198"/>
  <sheetViews>
    <sheetView topLeftCell="E175" zoomScaleNormal="100" workbookViewId="0">
      <selection activeCell="H177" sqref="H177"/>
    </sheetView>
  </sheetViews>
  <sheetFormatPr defaultColWidth="9.109375" defaultRowHeight="14.4" x14ac:dyDescent="0.3"/>
  <cols>
    <col min="1" max="1" width="16.109375" style="7" bestFit="1" customWidth="1"/>
    <col min="3" max="3" width="16.109375" style="7" customWidth="1"/>
    <col min="4" max="4" width="51" style="7" customWidth="1"/>
    <col min="5" max="11" width="61.6640625" style="7" customWidth="1"/>
    <col min="12" max="12" width="67.88671875" style="7" customWidth="1"/>
    <col min="13" max="16384" width="9.109375" style="7"/>
  </cols>
  <sheetData>
    <row r="1" spans="1:12" ht="28.8" x14ac:dyDescent="0.3">
      <c r="A1" s="6" t="s">
        <v>425</v>
      </c>
      <c r="B1" s="6" t="s">
        <v>107</v>
      </c>
      <c r="C1" s="6" t="s">
        <v>1819</v>
      </c>
      <c r="D1" s="6" t="s">
        <v>1820</v>
      </c>
      <c r="E1" s="6" t="s">
        <v>1821</v>
      </c>
      <c r="F1" s="6" t="s">
        <v>1822</v>
      </c>
      <c r="G1" s="6" t="s">
        <v>1823</v>
      </c>
      <c r="H1" s="6" t="s">
        <v>1824</v>
      </c>
      <c r="I1" s="6" t="s">
        <v>1825</v>
      </c>
      <c r="J1" s="6" t="s">
        <v>1826</v>
      </c>
      <c r="K1" s="6" t="s">
        <v>1827</v>
      </c>
      <c r="L1" s="6" t="s">
        <v>108</v>
      </c>
    </row>
    <row r="2" spans="1:12" ht="100.8" x14ac:dyDescent="0.3">
      <c r="A2" s="6" t="s">
        <v>2041</v>
      </c>
      <c r="B2" s="6" t="s">
        <v>114</v>
      </c>
      <c r="C2" s="6" t="s">
        <v>192</v>
      </c>
      <c r="D2" s="6" t="s">
        <v>193</v>
      </c>
      <c r="E2" s="6" t="s">
        <v>211</v>
      </c>
      <c r="F2" s="6" t="s">
        <v>898</v>
      </c>
      <c r="G2" s="6" t="s">
        <v>899</v>
      </c>
      <c r="H2" s="6" t="s">
        <v>900</v>
      </c>
      <c r="I2" s="6" t="s">
        <v>1351</v>
      </c>
      <c r="J2" s="6" t="s">
        <v>1352</v>
      </c>
      <c r="K2" s="6" t="s">
        <v>1353</v>
      </c>
      <c r="L2" s="11" t="s">
        <v>115</v>
      </c>
    </row>
    <row r="3" spans="1:12" ht="28.8" x14ac:dyDescent="0.3">
      <c r="A3" s="6" t="s">
        <v>2041</v>
      </c>
      <c r="B3" s="6" t="s">
        <v>116</v>
      </c>
      <c r="C3" s="6" t="s">
        <v>85</v>
      </c>
      <c r="D3" s="6" t="s">
        <v>194</v>
      </c>
      <c r="E3" s="6" t="s">
        <v>2047</v>
      </c>
      <c r="F3" s="6" t="s">
        <v>901</v>
      </c>
      <c r="G3" s="6" t="s">
        <v>902</v>
      </c>
      <c r="H3" s="6" t="s">
        <v>2047</v>
      </c>
      <c r="I3" s="6" t="s">
        <v>1354</v>
      </c>
      <c r="J3" s="6" t="s">
        <v>1355</v>
      </c>
      <c r="K3" s="6" t="s">
        <v>2047</v>
      </c>
      <c r="L3" s="11" t="s">
        <v>117</v>
      </c>
    </row>
    <row r="4" spans="1:12" ht="72" x14ac:dyDescent="0.3">
      <c r="A4" s="6" t="s">
        <v>2041</v>
      </c>
      <c r="B4" s="6" t="s">
        <v>280</v>
      </c>
      <c r="C4" s="6" t="s">
        <v>426</v>
      </c>
      <c r="D4" s="6" t="s">
        <v>558</v>
      </c>
      <c r="E4" s="6" t="s">
        <v>2941</v>
      </c>
      <c r="F4" s="6" t="s">
        <v>903</v>
      </c>
      <c r="G4" s="6" t="s">
        <v>904</v>
      </c>
      <c r="H4" s="6" t="s">
        <v>905</v>
      </c>
      <c r="I4" s="6" t="s">
        <v>1356</v>
      </c>
      <c r="J4" s="6" t="s">
        <v>1357</v>
      </c>
      <c r="K4" s="6" t="s">
        <v>1358</v>
      </c>
      <c r="L4" s="11" t="s">
        <v>803</v>
      </c>
    </row>
    <row r="5" spans="1:12" ht="100.8" x14ac:dyDescent="0.3">
      <c r="A5" s="6" t="s">
        <v>2041</v>
      </c>
      <c r="B5" s="6" t="s">
        <v>42</v>
      </c>
      <c r="C5" s="6" t="s">
        <v>233</v>
      </c>
      <c r="D5" s="6" t="s">
        <v>234</v>
      </c>
      <c r="E5" s="6" t="s">
        <v>235</v>
      </c>
      <c r="F5" s="6" t="s">
        <v>906</v>
      </c>
      <c r="G5" s="6" t="s">
        <v>2944</v>
      </c>
      <c r="H5" s="6" t="s">
        <v>2945</v>
      </c>
      <c r="I5" s="6" t="s">
        <v>1359</v>
      </c>
      <c r="J5" s="6" t="s">
        <v>1360</v>
      </c>
      <c r="K5" s="6" t="s">
        <v>1363</v>
      </c>
      <c r="L5" s="11" t="s">
        <v>764</v>
      </c>
    </row>
    <row r="6" spans="1:12" ht="115.2" x14ac:dyDescent="0.3">
      <c r="A6" s="6" t="s">
        <v>2041</v>
      </c>
      <c r="B6" s="6" t="s">
        <v>281</v>
      </c>
      <c r="C6" s="6" t="s">
        <v>427</v>
      </c>
      <c r="D6" s="6" t="s">
        <v>559</v>
      </c>
      <c r="E6" s="6" t="s">
        <v>679</v>
      </c>
      <c r="F6" s="6" t="s">
        <v>907</v>
      </c>
      <c r="G6" s="6" t="s">
        <v>908</v>
      </c>
      <c r="H6" s="6" t="s">
        <v>909</v>
      </c>
      <c r="I6" s="6" t="s">
        <v>1361</v>
      </c>
      <c r="J6" s="6" t="s">
        <v>1362</v>
      </c>
      <c r="K6" s="6" t="s">
        <v>1364</v>
      </c>
      <c r="L6" s="11" t="s">
        <v>765</v>
      </c>
    </row>
    <row r="7" spans="1:12" ht="158.4" x14ac:dyDescent="0.3">
      <c r="A7" s="6" t="s">
        <v>2041</v>
      </c>
      <c r="B7" s="6" t="s">
        <v>282</v>
      </c>
      <c r="C7" s="6" t="s">
        <v>428</v>
      </c>
      <c r="D7" s="6" t="s">
        <v>560</v>
      </c>
      <c r="E7" s="6" t="s">
        <v>680</v>
      </c>
      <c r="F7" s="6" t="s">
        <v>910</v>
      </c>
      <c r="G7" s="6" t="s">
        <v>911</v>
      </c>
      <c r="H7" s="6" t="s">
        <v>912</v>
      </c>
      <c r="I7" s="6" t="s">
        <v>1365</v>
      </c>
      <c r="J7" s="6" t="s">
        <v>1366</v>
      </c>
      <c r="K7" s="6" t="s">
        <v>1367</v>
      </c>
      <c r="L7" s="11" t="s">
        <v>766</v>
      </c>
    </row>
    <row r="8" spans="1:12" ht="144" x14ac:dyDescent="0.3">
      <c r="A8" s="6" t="s">
        <v>2041</v>
      </c>
      <c r="B8" s="6" t="s">
        <v>283</v>
      </c>
      <c r="C8" s="6" t="s">
        <v>429</v>
      </c>
      <c r="D8" s="6" t="s">
        <v>561</v>
      </c>
      <c r="E8" s="6" t="s">
        <v>681</v>
      </c>
      <c r="F8" s="6" t="s">
        <v>913</v>
      </c>
      <c r="G8" s="6" t="s">
        <v>914</v>
      </c>
      <c r="H8" s="6" t="s">
        <v>915</v>
      </c>
      <c r="I8" s="6" t="s">
        <v>1368</v>
      </c>
      <c r="J8" s="6" t="s">
        <v>1369</v>
      </c>
      <c r="K8" s="6" t="s">
        <v>1370</v>
      </c>
      <c r="L8" s="11" t="s">
        <v>793</v>
      </c>
    </row>
    <row r="9" spans="1:12" ht="72" x14ac:dyDescent="0.3">
      <c r="A9" s="6" t="s">
        <v>2041</v>
      </c>
      <c r="B9" s="6" t="s">
        <v>34</v>
      </c>
      <c r="C9" s="6" t="s">
        <v>89</v>
      </c>
      <c r="D9" s="6" t="s">
        <v>220</v>
      </c>
      <c r="E9" s="6" t="s">
        <v>221</v>
      </c>
      <c r="F9" s="6" t="s">
        <v>916</v>
      </c>
      <c r="G9" s="6" t="s">
        <v>917</v>
      </c>
      <c r="H9" s="6" t="s">
        <v>918</v>
      </c>
      <c r="I9" s="6" t="s">
        <v>1371</v>
      </c>
      <c r="J9" s="6" t="s">
        <v>1372</v>
      </c>
      <c r="K9" s="6" t="s">
        <v>1373</v>
      </c>
      <c r="L9" s="11" t="s">
        <v>140</v>
      </c>
    </row>
    <row r="10" spans="1:12" ht="43.2" x14ac:dyDescent="0.3">
      <c r="A10" s="6" t="s">
        <v>2041</v>
      </c>
      <c r="B10" s="6" t="s">
        <v>284</v>
      </c>
      <c r="C10" s="6" t="s">
        <v>430</v>
      </c>
      <c r="D10" s="6" t="s">
        <v>562</v>
      </c>
      <c r="E10" s="6" t="s">
        <v>682</v>
      </c>
      <c r="F10" s="6" t="s">
        <v>919</v>
      </c>
      <c r="G10" s="6" t="s">
        <v>920</v>
      </c>
      <c r="H10" s="6" t="s">
        <v>921</v>
      </c>
      <c r="I10" s="6" t="s">
        <v>1374</v>
      </c>
      <c r="J10" s="7" t="s">
        <v>1375</v>
      </c>
      <c r="K10" s="6" t="s">
        <v>1376</v>
      </c>
      <c r="L10" s="11" t="s">
        <v>767</v>
      </c>
    </row>
    <row r="11" spans="1:12" ht="28.8" x14ac:dyDescent="0.3">
      <c r="A11" s="6" t="s">
        <v>2041</v>
      </c>
      <c r="B11" s="6" t="s">
        <v>285</v>
      </c>
      <c r="C11" s="6" t="s">
        <v>431</v>
      </c>
      <c r="D11" s="6" t="s">
        <v>563</v>
      </c>
      <c r="E11" s="6" t="s">
        <v>2047</v>
      </c>
      <c r="F11" s="6" t="s">
        <v>922</v>
      </c>
      <c r="G11" s="6" t="s">
        <v>923</v>
      </c>
      <c r="H11" s="6" t="s">
        <v>2047</v>
      </c>
      <c r="I11" s="6" t="s">
        <v>1377</v>
      </c>
      <c r="J11" s="6" t="s">
        <v>1378</v>
      </c>
      <c r="K11" s="6" t="s">
        <v>2047</v>
      </c>
      <c r="L11" s="11" t="s">
        <v>768</v>
      </c>
    </row>
    <row r="12" spans="1:12" ht="28.8" x14ac:dyDescent="0.3">
      <c r="A12" s="6" t="s">
        <v>2041</v>
      </c>
      <c r="B12" s="6" t="s">
        <v>29</v>
      </c>
      <c r="C12" s="6" t="s">
        <v>199</v>
      </c>
      <c r="D12" s="6" t="s">
        <v>200</v>
      </c>
      <c r="E12" s="6" t="s">
        <v>212</v>
      </c>
      <c r="F12" s="6" t="s">
        <v>924</v>
      </c>
      <c r="G12" s="6" t="s">
        <v>925</v>
      </c>
      <c r="H12" s="6" t="s">
        <v>926</v>
      </c>
      <c r="I12" s="6" t="s">
        <v>1379</v>
      </c>
      <c r="J12" s="6" t="s">
        <v>1380</v>
      </c>
      <c r="K12" s="6" t="s">
        <v>1381</v>
      </c>
      <c r="L12" s="11" t="s">
        <v>135</v>
      </c>
    </row>
    <row r="13" spans="1:12" ht="28.8" x14ac:dyDescent="0.3">
      <c r="A13" s="6" t="s">
        <v>2041</v>
      </c>
      <c r="B13" s="6" t="s">
        <v>26</v>
      </c>
      <c r="C13" s="6" t="s">
        <v>195</v>
      </c>
      <c r="D13" s="6" t="s">
        <v>196</v>
      </c>
      <c r="E13" s="6" t="s">
        <v>2047</v>
      </c>
      <c r="F13" s="6" t="s">
        <v>927</v>
      </c>
      <c r="G13" s="6" t="s">
        <v>928</v>
      </c>
      <c r="H13" s="6" t="s">
        <v>2047</v>
      </c>
      <c r="I13" s="6" t="s">
        <v>1382</v>
      </c>
      <c r="J13" s="6" t="s">
        <v>1383</v>
      </c>
      <c r="K13" s="6" t="s">
        <v>2047</v>
      </c>
      <c r="L13" s="11" t="s">
        <v>794</v>
      </c>
    </row>
    <row r="14" spans="1:12" ht="28.8" x14ac:dyDescent="0.3">
      <c r="A14" s="6" t="s">
        <v>2041</v>
      </c>
      <c r="B14" s="6" t="s">
        <v>286</v>
      </c>
      <c r="C14" s="6" t="s">
        <v>432</v>
      </c>
      <c r="D14" s="6" t="s">
        <v>564</v>
      </c>
      <c r="E14" s="6" t="s">
        <v>2047</v>
      </c>
      <c r="F14" s="6" t="s">
        <v>929</v>
      </c>
      <c r="G14" s="6" t="s">
        <v>930</v>
      </c>
      <c r="H14" s="6" t="s">
        <v>2047</v>
      </c>
      <c r="I14" s="6" t="s">
        <v>1384</v>
      </c>
      <c r="J14" s="6" t="s">
        <v>1385</v>
      </c>
      <c r="K14" s="6" t="s">
        <v>2047</v>
      </c>
      <c r="L14" s="11" t="s">
        <v>769</v>
      </c>
    </row>
    <row r="15" spans="1:12" ht="28.8" x14ac:dyDescent="0.3">
      <c r="A15" s="6" t="s">
        <v>2041</v>
      </c>
      <c r="B15" s="6" t="s">
        <v>287</v>
      </c>
      <c r="C15" s="6" t="s">
        <v>433</v>
      </c>
      <c r="D15" s="6" t="s">
        <v>565</v>
      </c>
      <c r="E15" s="6" t="s">
        <v>2047</v>
      </c>
      <c r="F15" s="6" t="s">
        <v>931</v>
      </c>
      <c r="G15" s="6" t="s">
        <v>932</v>
      </c>
      <c r="H15" s="6" t="s">
        <v>2047</v>
      </c>
      <c r="I15" s="6" t="s">
        <v>1386</v>
      </c>
      <c r="J15" s="6" t="s">
        <v>1387</v>
      </c>
      <c r="K15" s="6" t="s">
        <v>2047</v>
      </c>
      <c r="L15" s="11" t="s">
        <v>770</v>
      </c>
    </row>
    <row r="16" spans="1:12" ht="28.8" x14ac:dyDescent="0.3">
      <c r="A16" s="6" t="s">
        <v>2041</v>
      </c>
      <c r="B16" s="6" t="s">
        <v>288</v>
      </c>
      <c r="C16" s="6" t="s">
        <v>434</v>
      </c>
      <c r="D16" s="6" t="s">
        <v>566</v>
      </c>
      <c r="E16" s="6" t="s">
        <v>2047</v>
      </c>
      <c r="F16" s="6" t="s">
        <v>933</v>
      </c>
      <c r="G16" s="6" t="s">
        <v>934</v>
      </c>
      <c r="H16" s="6" t="s">
        <v>2047</v>
      </c>
      <c r="I16" s="6" t="s">
        <v>1388</v>
      </c>
      <c r="J16" s="6" t="s">
        <v>1389</v>
      </c>
      <c r="K16" s="6" t="s">
        <v>2047</v>
      </c>
      <c r="L16" s="11" t="s">
        <v>771</v>
      </c>
    </row>
    <row r="17" spans="1:12" ht="43.2" x14ac:dyDescent="0.3">
      <c r="A17" s="6" t="s">
        <v>2041</v>
      </c>
      <c r="B17" s="6" t="s">
        <v>289</v>
      </c>
      <c r="C17" s="6" t="s">
        <v>435</v>
      </c>
      <c r="D17" s="6" t="s">
        <v>567</v>
      </c>
      <c r="E17" s="6" t="s">
        <v>683</v>
      </c>
      <c r="F17" s="6" t="s">
        <v>935</v>
      </c>
      <c r="G17" s="6" t="s">
        <v>936</v>
      </c>
      <c r="H17" s="6" t="s">
        <v>937</v>
      </c>
      <c r="I17" s="6" t="s">
        <v>1390</v>
      </c>
      <c r="J17" s="6" t="s">
        <v>1391</v>
      </c>
      <c r="K17" s="6" t="s">
        <v>1392</v>
      </c>
      <c r="L17" s="11" t="s">
        <v>795</v>
      </c>
    </row>
    <row r="18" spans="1:12" ht="115.2" x14ac:dyDescent="0.3">
      <c r="A18" s="6" t="s">
        <v>2041</v>
      </c>
      <c r="B18" s="6" t="s">
        <v>290</v>
      </c>
      <c r="C18" s="6" t="s">
        <v>2049</v>
      </c>
      <c r="D18" s="6" t="s">
        <v>685</v>
      </c>
      <c r="E18" s="6" t="s">
        <v>684</v>
      </c>
      <c r="F18" s="6" t="s">
        <v>938</v>
      </c>
      <c r="G18" s="6" t="s">
        <v>939</v>
      </c>
      <c r="H18" s="6" t="s">
        <v>2946</v>
      </c>
      <c r="I18" s="6" t="s">
        <v>1393</v>
      </c>
      <c r="J18" s="6" t="s">
        <v>1394</v>
      </c>
      <c r="K18" s="6" t="s">
        <v>1395</v>
      </c>
      <c r="L18" s="11" t="s">
        <v>772</v>
      </c>
    </row>
    <row r="19" spans="1:12" ht="43.2" x14ac:dyDescent="0.3">
      <c r="A19" s="6" t="s">
        <v>2041</v>
      </c>
      <c r="B19" s="6" t="s">
        <v>27</v>
      </c>
      <c r="C19" s="6" t="s">
        <v>197</v>
      </c>
      <c r="D19" s="6" t="s">
        <v>198</v>
      </c>
      <c r="E19" s="6" t="s">
        <v>2047</v>
      </c>
      <c r="F19" s="6" t="s">
        <v>940</v>
      </c>
      <c r="G19" s="6" t="s">
        <v>941</v>
      </c>
      <c r="H19" s="6" t="s">
        <v>2047</v>
      </c>
      <c r="I19" s="6" t="s">
        <v>1396</v>
      </c>
      <c r="J19" s="6" t="s">
        <v>1397</v>
      </c>
      <c r="K19" s="6" t="s">
        <v>2047</v>
      </c>
      <c r="L19" s="11" t="s">
        <v>118</v>
      </c>
    </row>
    <row r="20" spans="1:12" ht="43.2" x14ac:dyDescent="0.3">
      <c r="A20" s="6" t="s">
        <v>2041</v>
      </c>
      <c r="B20" s="6" t="s">
        <v>36</v>
      </c>
      <c r="C20" s="6" t="s">
        <v>236</v>
      </c>
      <c r="D20" s="6" t="s">
        <v>237</v>
      </c>
      <c r="E20" s="6" t="s">
        <v>238</v>
      </c>
      <c r="F20" s="6" t="s">
        <v>942</v>
      </c>
      <c r="G20" s="6" t="s">
        <v>2047</v>
      </c>
      <c r="H20" s="6" t="s">
        <v>2047</v>
      </c>
      <c r="I20" s="6" t="s">
        <v>1398</v>
      </c>
      <c r="J20" s="6" t="s">
        <v>1399</v>
      </c>
      <c r="K20" s="6" t="s">
        <v>1400</v>
      </c>
      <c r="L20" s="11" t="s">
        <v>146</v>
      </c>
    </row>
    <row r="21" spans="1:12" ht="43.2" x14ac:dyDescent="0.3">
      <c r="A21" s="6" t="s">
        <v>291</v>
      </c>
      <c r="B21" s="6" t="s">
        <v>2040</v>
      </c>
      <c r="C21" s="6" t="s">
        <v>436</v>
      </c>
      <c r="D21" s="6" t="s">
        <v>568</v>
      </c>
      <c r="E21" s="6" t="s">
        <v>2047</v>
      </c>
      <c r="F21" s="6" t="s">
        <v>943</v>
      </c>
      <c r="G21" s="6" t="s">
        <v>944</v>
      </c>
      <c r="H21" s="6" t="s">
        <v>2047</v>
      </c>
      <c r="I21" s="6" t="s">
        <v>1401</v>
      </c>
      <c r="J21" s="6" t="s">
        <v>1402</v>
      </c>
      <c r="K21" s="6" t="s">
        <v>2047</v>
      </c>
      <c r="L21" s="6"/>
    </row>
    <row r="22" spans="1:12" ht="28.8" x14ac:dyDescent="0.3">
      <c r="A22" s="6" t="s">
        <v>291</v>
      </c>
      <c r="B22" s="6" t="s">
        <v>292</v>
      </c>
      <c r="C22" s="6" t="s">
        <v>437</v>
      </c>
      <c r="D22" s="6" t="s">
        <v>569</v>
      </c>
      <c r="E22" s="6" t="s">
        <v>686</v>
      </c>
      <c r="F22" s="6" t="s">
        <v>945</v>
      </c>
      <c r="G22" s="6" t="s">
        <v>946</v>
      </c>
      <c r="H22" s="6" t="s">
        <v>947</v>
      </c>
      <c r="I22" s="6" t="s">
        <v>1403</v>
      </c>
      <c r="J22" s="6" t="s">
        <v>1404</v>
      </c>
      <c r="K22" s="6" t="s">
        <v>1405</v>
      </c>
      <c r="L22" s="6"/>
    </row>
    <row r="23" spans="1:12" ht="28.8" x14ac:dyDescent="0.3">
      <c r="A23" s="6" t="s">
        <v>291</v>
      </c>
      <c r="B23" s="6" t="s">
        <v>31</v>
      </c>
      <c r="C23" s="6" t="s">
        <v>201</v>
      </c>
      <c r="D23" s="6" t="s">
        <v>202</v>
      </c>
      <c r="E23" s="6" t="s">
        <v>213</v>
      </c>
      <c r="F23" s="6" t="s">
        <v>948</v>
      </c>
      <c r="G23" s="6" t="s">
        <v>949</v>
      </c>
      <c r="H23" s="6" t="s">
        <v>950</v>
      </c>
      <c r="I23" s="6" t="s">
        <v>1406</v>
      </c>
      <c r="J23" s="6" t="s">
        <v>1407</v>
      </c>
      <c r="K23" s="6" t="s">
        <v>1408</v>
      </c>
      <c r="L23" s="31" t="s">
        <v>2043</v>
      </c>
    </row>
    <row r="24" spans="1:12" ht="43.2" x14ac:dyDescent="0.3">
      <c r="A24" s="6" t="s">
        <v>293</v>
      </c>
      <c r="B24" s="6" t="s">
        <v>2040</v>
      </c>
      <c r="C24" s="7" t="s">
        <v>438</v>
      </c>
      <c r="D24" s="6" t="s">
        <v>570</v>
      </c>
      <c r="E24" s="6" t="s">
        <v>2047</v>
      </c>
      <c r="F24" s="6" t="s">
        <v>951</v>
      </c>
      <c r="G24" s="6" t="s">
        <v>952</v>
      </c>
      <c r="H24" s="6" t="s">
        <v>2047</v>
      </c>
      <c r="I24" s="6" t="s">
        <v>1409</v>
      </c>
      <c r="J24" s="6" t="s">
        <v>1410</v>
      </c>
      <c r="K24" s="6" t="s">
        <v>2047</v>
      </c>
      <c r="L24" s="6"/>
    </row>
    <row r="25" spans="1:12" ht="43.2" x14ac:dyDescent="0.3">
      <c r="A25" s="6" t="s">
        <v>293</v>
      </c>
      <c r="B25" s="6" t="s">
        <v>294</v>
      </c>
      <c r="C25" s="6" t="s">
        <v>439</v>
      </c>
      <c r="D25" s="6" t="s">
        <v>571</v>
      </c>
      <c r="E25" s="6" t="s">
        <v>687</v>
      </c>
      <c r="F25" s="6" t="s">
        <v>953</v>
      </c>
      <c r="G25" s="6" t="s">
        <v>954</v>
      </c>
      <c r="H25" s="6" t="s">
        <v>955</v>
      </c>
      <c r="I25" s="6" t="s">
        <v>1411</v>
      </c>
      <c r="J25" s="6" t="s">
        <v>1412</v>
      </c>
      <c r="K25" s="6" t="s">
        <v>1413</v>
      </c>
      <c r="L25" s="11" t="s">
        <v>2053</v>
      </c>
    </row>
    <row r="26" spans="1:12" ht="86.4" x14ac:dyDescent="0.3">
      <c r="A26" s="6" t="s">
        <v>293</v>
      </c>
      <c r="B26" s="6" t="s">
        <v>295</v>
      </c>
      <c r="C26" s="6" t="s">
        <v>440</v>
      </c>
      <c r="D26" s="6" t="s">
        <v>572</v>
      </c>
      <c r="E26" s="6" t="s">
        <v>688</v>
      </c>
      <c r="F26" s="6" t="s">
        <v>956</v>
      </c>
      <c r="G26" s="6" t="s">
        <v>957</v>
      </c>
      <c r="H26" s="6" t="s">
        <v>2947</v>
      </c>
      <c r="I26" s="6" t="s">
        <v>1414</v>
      </c>
      <c r="J26" s="6" t="s">
        <v>1415</v>
      </c>
      <c r="K26" s="6" t="s">
        <v>1416</v>
      </c>
      <c r="L26" s="11" t="s">
        <v>2054</v>
      </c>
    </row>
    <row r="27" spans="1:12" ht="86.4" x14ac:dyDescent="0.3">
      <c r="A27" s="6" t="s">
        <v>296</v>
      </c>
      <c r="B27" s="6" t="s">
        <v>2040</v>
      </c>
      <c r="C27" s="6" t="s">
        <v>441</v>
      </c>
      <c r="D27" s="6" t="s">
        <v>573</v>
      </c>
      <c r="E27" s="6" t="s">
        <v>689</v>
      </c>
      <c r="F27" s="6" t="s">
        <v>958</v>
      </c>
      <c r="G27" s="6" t="s">
        <v>959</v>
      </c>
      <c r="H27" s="6" t="s">
        <v>2948</v>
      </c>
      <c r="I27" s="6" t="s">
        <v>1417</v>
      </c>
      <c r="J27" s="6" t="s">
        <v>1418</v>
      </c>
      <c r="K27" s="6" t="s">
        <v>1419</v>
      </c>
      <c r="L27" s="11" t="s">
        <v>804</v>
      </c>
    </row>
    <row r="28" spans="1:12" ht="28.8" x14ac:dyDescent="0.3">
      <c r="A28" s="6" t="s">
        <v>296</v>
      </c>
      <c r="B28" s="6" t="s">
        <v>297</v>
      </c>
      <c r="C28" s="6" t="s">
        <v>442</v>
      </c>
      <c r="D28" s="6" t="s">
        <v>574</v>
      </c>
      <c r="E28" s="6" t="s">
        <v>2047</v>
      </c>
      <c r="F28" s="6" t="s">
        <v>960</v>
      </c>
      <c r="G28" s="6" t="s">
        <v>961</v>
      </c>
      <c r="H28" s="6" t="s">
        <v>2047</v>
      </c>
      <c r="I28" s="6" t="s">
        <v>1420</v>
      </c>
      <c r="J28" s="6" t="s">
        <v>1421</v>
      </c>
      <c r="K28" s="6" t="s">
        <v>2047</v>
      </c>
      <c r="L28" s="11" t="s">
        <v>796</v>
      </c>
    </row>
    <row r="29" spans="1:12" ht="43.2" x14ac:dyDescent="0.3">
      <c r="A29" s="6" t="s">
        <v>296</v>
      </c>
      <c r="B29" s="6" t="s">
        <v>298</v>
      </c>
      <c r="C29" s="6" t="s">
        <v>443</v>
      </c>
      <c r="D29" s="6" t="s">
        <v>575</v>
      </c>
      <c r="E29" s="6" t="s">
        <v>690</v>
      </c>
      <c r="F29" s="6" t="s">
        <v>962</v>
      </c>
      <c r="G29" s="6" t="s">
        <v>963</v>
      </c>
      <c r="H29" s="6" t="s">
        <v>964</v>
      </c>
      <c r="I29" s="6" t="s">
        <v>1422</v>
      </c>
      <c r="J29" s="6" t="s">
        <v>1423</v>
      </c>
      <c r="K29" s="6" t="s">
        <v>1424</v>
      </c>
      <c r="L29" s="11" t="s">
        <v>797</v>
      </c>
    </row>
    <row r="30" spans="1:12" ht="28.8" x14ac:dyDescent="0.3">
      <c r="A30" s="6" t="s">
        <v>299</v>
      </c>
      <c r="B30" s="6" t="s">
        <v>2040</v>
      </c>
      <c r="C30" s="6" t="s">
        <v>444</v>
      </c>
      <c r="D30" s="6" t="s">
        <v>576</v>
      </c>
      <c r="E30" s="6" t="s">
        <v>2047</v>
      </c>
      <c r="F30" s="6" t="s">
        <v>965</v>
      </c>
      <c r="G30" s="6" t="s">
        <v>966</v>
      </c>
      <c r="H30" s="6" t="s">
        <v>2047</v>
      </c>
      <c r="I30" s="6" t="s">
        <v>1425</v>
      </c>
      <c r="J30" s="6" t="s">
        <v>1426</v>
      </c>
      <c r="K30" s="6" t="s">
        <v>2047</v>
      </c>
      <c r="L30" s="11" t="s">
        <v>773</v>
      </c>
    </row>
    <row r="31" spans="1:12" ht="57.6" x14ac:dyDescent="0.3">
      <c r="A31" s="6" t="s">
        <v>299</v>
      </c>
      <c r="B31" s="6" t="s">
        <v>300</v>
      </c>
      <c r="C31" s="6" t="s">
        <v>445</v>
      </c>
      <c r="D31" s="6" t="s">
        <v>577</v>
      </c>
      <c r="E31" s="6" t="s">
        <v>2047</v>
      </c>
      <c r="F31" s="6" t="s">
        <v>967</v>
      </c>
      <c r="G31" s="6" t="s">
        <v>968</v>
      </c>
      <c r="H31" s="6" t="s">
        <v>2047</v>
      </c>
      <c r="I31" s="6" t="s">
        <v>1427</v>
      </c>
      <c r="J31" s="6" t="s">
        <v>1428</v>
      </c>
      <c r="K31" s="6" t="s">
        <v>2047</v>
      </c>
      <c r="L31" s="11" t="s">
        <v>775</v>
      </c>
    </row>
    <row r="32" spans="1:12" ht="43.2" x14ac:dyDescent="0.3">
      <c r="A32" s="6" t="s">
        <v>299</v>
      </c>
      <c r="B32" s="6" t="s">
        <v>0</v>
      </c>
      <c r="C32" s="6" t="s">
        <v>179</v>
      </c>
      <c r="D32" s="6" t="s">
        <v>162</v>
      </c>
      <c r="E32" s="6" t="s">
        <v>203</v>
      </c>
      <c r="F32" s="6" t="s">
        <v>969</v>
      </c>
      <c r="G32" s="6" t="s">
        <v>970</v>
      </c>
      <c r="H32" s="6" t="s">
        <v>971</v>
      </c>
      <c r="I32" s="6" t="s">
        <v>1429</v>
      </c>
      <c r="J32" s="6" t="s">
        <v>1430</v>
      </c>
      <c r="K32" s="6" t="s">
        <v>1431</v>
      </c>
      <c r="L32" s="11" t="s">
        <v>119</v>
      </c>
    </row>
    <row r="33" spans="1:12" ht="187.2" x14ac:dyDescent="0.3">
      <c r="A33" s="6" t="s">
        <v>299</v>
      </c>
      <c r="B33" s="6" t="s">
        <v>301</v>
      </c>
      <c r="C33" s="6" t="s">
        <v>693</v>
      </c>
      <c r="D33" s="6" t="s">
        <v>692</v>
      </c>
      <c r="E33" s="6" t="s">
        <v>691</v>
      </c>
      <c r="F33" s="6" t="s">
        <v>972</v>
      </c>
      <c r="G33" s="6" t="s">
        <v>973</v>
      </c>
      <c r="H33" s="6" t="s">
        <v>2949</v>
      </c>
      <c r="I33" s="6" t="s">
        <v>1432</v>
      </c>
      <c r="J33" s="6" t="s">
        <v>1433</v>
      </c>
      <c r="K33" s="6" t="s">
        <v>1434</v>
      </c>
      <c r="L33" s="11" t="s">
        <v>974</v>
      </c>
    </row>
    <row r="34" spans="1:12" ht="129.6" x14ac:dyDescent="0.3">
      <c r="A34" s="6" t="s">
        <v>299</v>
      </c>
      <c r="B34" s="6" t="s">
        <v>302</v>
      </c>
      <c r="C34" s="6" t="s">
        <v>694</v>
      </c>
      <c r="D34" s="6" t="s">
        <v>578</v>
      </c>
      <c r="E34" s="6" t="s">
        <v>695</v>
      </c>
      <c r="F34" s="6" t="s">
        <v>976</v>
      </c>
      <c r="G34" s="6" t="s">
        <v>977</v>
      </c>
      <c r="H34" s="6" t="s">
        <v>978</v>
      </c>
      <c r="I34" s="6" t="s">
        <v>1435</v>
      </c>
      <c r="J34" s="6" t="s">
        <v>1436</v>
      </c>
      <c r="K34" s="6" t="s">
        <v>1437</v>
      </c>
      <c r="L34" s="11" t="s">
        <v>975</v>
      </c>
    </row>
    <row r="35" spans="1:12" ht="57.6" x14ac:dyDescent="0.3">
      <c r="A35" s="6" t="s">
        <v>299</v>
      </c>
      <c r="B35" s="6" t="s">
        <v>303</v>
      </c>
      <c r="C35" s="6" t="s">
        <v>446</v>
      </c>
      <c r="D35" s="6" t="s">
        <v>579</v>
      </c>
      <c r="E35" s="6" t="s">
        <v>696</v>
      </c>
      <c r="F35" s="6" t="s">
        <v>979</v>
      </c>
      <c r="G35" s="6" t="s">
        <v>980</v>
      </c>
      <c r="H35" s="6" t="s">
        <v>981</v>
      </c>
      <c r="I35" s="6" t="s">
        <v>1438</v>
      </c>
      <c r="J35" s="6" t="s">
        <v>1439</v>
      </c>
      <c r="K35" s="6" t="s">
        <v>1440</v>
      </c>
      <c r="L35" s="11" t="s">
        <v>774</v>
      </c>
    </row>
    <row r="36" spans="1:12" ht="72" x14ac:dyDescent="0.3">
      <c r="A36" s="6" t="s">
        <v>299</v>
      </c>
      <c r="B36" s="6" t="s">
        <v>304</v>
      </c>
      <c r="C36" s="6" t="s">
        <v>447</v>
      </c>
      <c r="D36" s="6" t="s">
        <v>580</v>
      </c>
      <c r="E36" s="6" t="s">
        <v>697</v>
      </c>
      <c r="F36" s="6" t="s">
        <v>2950</v>
      </c>
      <c r="G36" s="6" t="s">
        <v>982</v>
      </c>
      <c r="H36" s="6" t="s">
        <v>983</v>
      </c>
      <c r="I36" s="6" t="s">
        <v>1441</v>
      </c>
      <c r="J36" s="6" t="s">
        <v>1442</v>
      </c>
      <c r="K36" s="6" t="s">
        <v>1443</v>
      </c>
      <c r="L36" s="11" t="s">
        <v>774</v>
      </c>
    </row>
    <row r="37" spans="1:12" ht="72" x14ac:dyDescent="0.3">
      <c r="A37" s="6" t="s">
        <v>299</v>
      </c>
      <c r="B37" s="6" t="s">
        <v>305</v>
      </c>
      <c r="C37" s="6" t="s">
        <v>448</v>
      </c>
      <c r="D37" s="6" t="s">
        <v>581</v>
      </c>
      <c r="E37" s="6" t="s">
        <v>698</v>
      </c>
      <c r="F37" s="6" t="s">
        <v>984</v>
      </c>
      <c r="G37" s="6" t="s">
        <v>985</v>
      </c>
      <c r="H37" s="6" t="s">
        <v>986</v>
      </c>
      <c r="I37" s="6" t="s">
        <v>1444</v>
      </c>
      <c r="J37" s="6" t="s">
        <v>1445</v>
      </c>
      <c r="K37" s="6" t="s">
        <v>1446</v>
      </c>
      <c r="L37" s="11" t="s">
        <v>776</v>
      </c>
    </row>
    <row r="38" spans="1:12" ht="115.2" x14ac:dyDescent="0.3">
      <c r="A38" s="6" t="s">
        <v>299</v>
      </c>
      <c r="B38" s="6" t="s">
        <v>306</v>
      </c>
      <c r="C38" s="6" t="s">
        <v>583</v>
      </c>
      <c r="D38" s="6" t="s">
        <v>582</v>
      </c>
      <c r="E38" s="6" t="s">
        <v>699</v>
      </c>
      <c r="F38" s="6" t="s">
        <v>987</v>
      </c>
      <c r="G38" s="6" t="s">
        <v>988</v>
      </c>
      <c r="H38" s="6" t="s">
        <v>989</v>
      </c>
      <c r="I38" s="6" t="s">
        <v>1447</v>
      </c>
      <c r="J38" s="6" t="s">
        <v>1448</v>
      </c>
      <c r="K38" s="6" t="s">
        <v>1449</v>
      </c>
      <c r="L38" s="11" t="s">
        <v>798</v>
      </c>
    </row>
    <row r="39" spans="1:12" ht="28.8" x14ac:dyDescent="0.3">
      <c r="A39" s="6" t="s">
        <v>307</v>
      </c>
      <c r="B39" s="6" t="s">
        <v>2040</v>
      </c>
      <c r="C39" s="6" t="s">
        <v>449</v>
      </c>
      <c r="D39" s="6" t="s">
        <v>584</v>
      </c>
      <c r="E39" s="6" t="s">
        <v>700</v>
      </c>
      <c r="F39" s="6" t="s">
        <v>990</v>
      </c>
      <c r="G39" s="6" t="s">
        <v>991</v>
      </c>
      <c r="H39" s="6" t="s">
        <v>992</v>
      </c>
      <c r="I39" s="6" t="s">
        <v>1450</v>
      </c>
      <c r="J39" s="6" t="s">
        <v>1451</v>
      </c>
      <c r="K39" s="6" t="s">
        <v>1452</v>
      </c>
      <c r="L39" s="11" t="s">
        <v>777</v>
      </c>
    </row>
    <row r="40" spans="1:12" ht="28.8" x14ac:dyDescent="0.3">
      <c r="A40" s="6" t="s">
        <v>307</v>
      </c>
      <c r="B40" s="6" t="s">
        <v>2</v>
      </c>
      <c r="C40" s="6" t="s">
        <v>182</v>
      </c>
      <c r="D40" s="6" t="s">
        <v>166</v>
      </c>
      <c r="E40" s="6" t="s">
        <v>206</v>
      </c>
      <c r="F40" s="6" t="s">
        <v>993</v>
      </c>
      <c r="G40" s="6" t="s">
        <v>994</v>
      </c>
      <c r="H40" s="6" t="s">
        <v>995</v>
      </c>
      <c r="I40" s="6" t="s">
        <v>1453</v>
      </c>
      <c r="J40" s="6" t="s">
        <v>1454</v>
      </c>
      <c r="K40" s="6" t="s">
        <v>1455</v>
      </c>
      <c r="L40" s="11" t="s">
        <v>123</v>
      </c>
    </row>
    <row r="41" spans="1:12" ht="43.2" x14ac:dyDescent="0.3">
      <c r="A41" s="6" t="s">
        <v>307</v>
      </c>
      <c r="B41" s="6" t="s">
        <v>4</v>
      </c>
      <c r="C41" s="6" t="s">
        <v>183</v>
      </c>
      <c r="D41" s="6" t="s">
        <v>167</v>
      </c>
      <c r="E41" s="6" t="s">
        <v>2047</v>
      </c>
      <c r="F41" s="6" t="s">
        <v>996</v>
      </c>
      <c r="G41" s="6" t="s">
        <v>997</v>
      </c>
      <c r="H41" s="6" t="s">
        <v>2047</v>
      </c>
      <c r="I41" s="6" t="s">
        <v>1456</v>
      </c>
      <c r="J41" s="6" t="s">
        <v>1457</v>
      </c>
      <c r="K41" s="6" t="s">
        <v>2047</v>
      </c>
      <c r="L41" s="11" t="s">
        <v>124</v>
      </c>
    </row>
    <row r="42" spans="1:12" ht="43.2" x14ac:dyDescent="0.3">
      <c r="A42" s="6" t="s">
        <v>307</v>
      </c>
      <c r="B42" s="6" t="s">
        <v>308</v>
      </c>
      <c r="C42" s="6" t="s">
        <v>450</v>
      </c>
      <c r="D42" s="6" t="s">
        <v>167</v>
      </c>
      <c r="E42" s="6" t="s">
        <v>2047</v>
      </c>
      <c r="F42" s="6" t="s">
        <v>998</v>
      </c>
      <c r="G42" s="6" t="s">
        <v>997</v>
      </c>
      <c r="H42" s="6" t="s">
        <v>2047</v>
      </c>
      <c r="I42" s="6" t="s">
        <v>1458</v>
      </c>
      <c r="J42" s="6" t="s">
        <v>1457</v>
      </c>
      <c r="K42" s="6" t="s">
        <v>2047</v>
      </c>
      <c r="L42" s="11" t="s">
        <v>779</v>
      </c>
    </row>
    <row r="43" spans="1:12" ht="28.8" x14ac:dyDescent="0.3">
      <c r="A43" s="6" t="s">
        <v>307</v>
      </c>
      <c r="B43" s="6" t="s">
        <v>109</v>
      </c>
      <c r="C43" s="6" t="s">
        <v>165</v>
      </c>
      <c r="D43" s="6" t="s">
        <v>181</v>
      </c>
      <c r="E43" s="6" t="s">
        <v>2047</v>
      </c>
      <c r="F43" s="6" t="s">
        <v>999</v>
      </c>
      <c r="G43" s="6" t="s">
        <v>1000</v>
      </c>
      <c r="H43" s="6" t="s">
        <v>2047</v>
      </c>
      <c r="I43" s="6" t="s">
        <v>1459</v>
      </c>
      <c r="J43" s="6" t="s">
        <v>1460</v>
      </c>
      <c r="K43" s="6" t="s">
        <v>2047</v>
      </c>
      <c r="L43" s="11" t="s">
        <v>122</v>
      </c>
    </row>
    <row r="44" spans="1:12" ht="28.8" x14ac:dyDescent="0.3">
      <c r="A44" s="6" t="s">
        <v>307</v>
      </c>
      <c r="B44" s="6" t="s">
        <v>6</v>
      </c>
      <c r="C44" s="6" t="s">
        <v>164</v>
      </c>
      <c r="D44" s="6" t="s">
        <v>180</v>
      </c>
      <c r="E44" s="6" t="s">
        <v>205</v>
      </c>
      <c r="F44" s="6" t="s">
        <v>1001</v>
      </c>
      <c r="G44" s="6" t="s">
        <v>1002</v>
      </c>
      <c r="H44" s="6" t="s">
        <v>1003</v>
      </c>
      <c r="I44" s="6" t="s">
        <v>1461</v>
      </c>
      <c r="J44" s="6" t="s">
        <v>1462</v>
      </c>
      <c r="K44" s="6" t="s">
        <v>2047</v>
      </c>
      <c r="L44" s="11" t="s">
        <v>121</v>
      </c>
    </row>
    <row r="45" spans="1:12" ht="28.8" x14ac:dyDescent="0.3">
      <c r="A45" s="6" t="s">
        <v>307</v>
      </c>
      <c r="B45" s="6" t="s">
        <v>309</v>
      </c>
      <c r="C45" s="6" t="s">
        <v>451</v>
      </c>
      <c r="D45" s="6" t="s">
        <v>585</v>
      </c>
      <c r="E45" s="6" t="s">
        <v>701</v>
      </c>
      <c r="F45" s="6" t="s">
        <v>1004</v>
      </c>
      <c r="G45" s="6" t="s">
        <v>1005</v>
      </c>
      <c r="H45" s="6" t="s">
        <v>1006</v>
      </c>
      <c r="I45" s="6" t="s">
        <v>1463</v>
      </c>
      <c r="J45" s="6" t="s">
        <v>1464</v>
      </c>
      <c r="K45" s="6" t="s">
        <v>2047</v>
      </c>
      <c r="L45" s="11" t="s">
        <v>778</v>
      </c>
    </row>
    <row r="46" spans="1:12" ht="57.6" x14ac:dyDescent="0.3">
      <c r="A46" s="6" t="s">
        <v>307</v>
      </c>
      <c r="B46" s="6" t="s">
        <v>8</v>
      </c>
      <c r="C46" s="6" t="s">
        <v>173</v>
      </c>
      <c r="D46" s="6" t="s">
        <v>163</v>
      </c>
      <c r="E46" s="6" t="s">
        <v>204</v>
      </c>
      <c r="F46" s="6" t="s">
        <v>1007</v>
      </c>
      <c r="G46" s="6" t="s">
        <v>1008</v>
      </c>
      <c r="H46" s="6" t="s">
        <v>2951</v>
      </c>
      <c r="I46" s="6" t="s">
        <v>1465</v>
      </c>
      <c r="J46" s="6" t="s">
        <v>1466</v>
      </c>
      <c r="K46" s="6" t="s">
        <v>1467</v>
      </c>
      <c r="L46" s="11" t="s">
        <v>120</v>
      </c>
    </row>
    <row r="47" spans="1:12" ht="28.8" x14ac:dyDescent="0.3">
      <c r="A47" s="6" t="s">
        <v>310</v>
      </c>
      <c r="B47" s="6" t="s">
        <v>2040</v>
      </c>
      <c r="C47" s="6" t="s">
        <v>452</v>
      </c>
      <c r="D47" s="6" t="s">
        <v>586</v>
      </c>
      <c r="E47" s="6" t="s">
        <v>2047</v>
      </c>
      <c r="F47" s="6" t="s">
        <v>1009</v>
      </c>
      <c r="G47" s="6" t="s">
        <v>1010</v>
      </c>
      <c r="H47" s="6" t="s">
        <v>2047</v>
      </c>
      <c r="I47" s="6" t="s">
        <v>1468</v>
      </c>
      <c r="J47" s="6" t="s">
        <v>1469</v>
      </c>
      <c r="K47" s="6" t="s">
        <v>2047</v>
      </c>
      <c r="L47" s="11" t="s">
        <v>780</v>
      </c>
    </row>
    <row r="48" spans="1:12" ht="28.8" x14ac:dyDescent="0.3">
      <c r="A48" s="6" t="s">
        <v>310</v>
      </c>
      <c r="B48" s="6" t="s">
        <v>11</v>
      </c>
      <c r="C48" s="6" t="s">
        <v>184</v>
      </c>
      <c r="D48" s="6" t="s">
        <v>168</v>
      </c>
      <c r="E48" s="6" t="s">
        <v>207</v>
      </c>
      <c r="F48" s="6" t="s">
        <v>1011</v>
      </c>
      <c r="G48" s="6" t="s">
        <v>1012</v>
      </c>
      <c r="H48" s="6" t="s">
        <v>1013</v>
      </c>
      <c r="I48" s="6" t="s">
        <v>1470</v>
      </c>
      <c r="J48" s="6" t="s">
        <v>1471</v>
      </c>
      <c r="K48" s="6" t="s">
        <v>1472</v>
      </c>
      <c r="L48" s="11" t="s">
        <v>125</v>
      </c>
    </row>
    <row r="49" spans="1:12" ht="57.6" x14ac:dyDescent="0.3">
      <c r="A49" s="6" t="s">
        <v>310</v>
      </c>
      <c r="B49" s="6" t="s">
        <v>15</v>
      </c>
      <c r="C49" s="6" t="s">
        <v>185</v>
      </c>
      <c r="D49" s="6" t="s">
        <v>169</v>
      </c>
      <c r="E49" s="6" t="s">
        <v>2047</v>
      </c>
      <c r="F49" s="6" t="s">
        <v>1014</v>
      </c>
      <c r="G49" s="6" t="s">
        <v>1015</v>
      </c>
      <c r="H49" s="6" t="s">
        <v>2047</v>
      </c>
      <c r="I49" s="6" t="s">
        <v>1473</v>
      </c>
      <c r="J49" s="6" t="s">
        <v>1474</v>
      </c>
      <c r="K49" s="6" t="s">
        <v>2047</v>
      </c>
      <c r="L49" s="11" t="s">
        <v>126</v>
      </c>
    </row>
    <row r="50" spans="1:12" ht="57.6" x14ac:dyDescent="0.3">
      <c r="A50" s="6" t="s">
        <v>310</v>
      </c>
      <c r="B50" s="6" t="s">
        <v>13</v>
      </c>
      <c r="C50" s="6" t="s">
        <v>186</v>
      </c>
      <c r="D50" s="6" t="s">
        <v>170</v>
      </c>
      <c r="E50" s="6" t="s">
        <v>2047</v>
      </c>
      <c r="F50" s="6" t="s">
        <v>1016</v>
      </c>
      <c r="G50" s="6" t="s">
        <v>1017</v>
      </c>
      <c r="H50" s="6" t="s">
        <v>2047</v>
      </c>
      <c r="I50" s="6" t="s">
        <v>1475</v>
      </c>
      <c r="J50" s="6" t="s">
        <v>1476</v>
      </c>
      <c r="K50" s="6" t="s">
        <v>2047</v>
      </c>
      <c r="L50" s="11" t="s">
        <v>127</v>
      </c>
    </row>
    <row r="51" spans="1:12" ht="28.8" x14ac:dyDescent="0.3">
      <c r="A51" s="6" t="s">
        <v>311</v>
      </c>
      <c r="B51" s="12" t="s">
        <v>2040</v>
      </c>
      <c r="C51" s="6" t="s">
        <v>453</v>
      </c>
      <c r="D51" s="6" t="s">
        <v>587</v>
      </c>
      <c r="E51" s="6" t="s">
        <v>2047</v>
      </c>
      <c r="F51" s="6" t="s">
        <v>1018</v>
      </c>
      <c r="G51" s="6" t="s">
        <v>1019</v>
      </c>
      <c r="H51" s="6" t="s">
        <v>2047</v>
      </c>
      <c r="I51" s="6" t="s">
        <v>1477</v>
      </c>
      <c r="J51" s="6" t="s">
        <v>1478</v>
      </c>
      <c r="K51" s="6" t="s">
        <v>2047</v>
      </c>
      <c r="L51" s="11" t="s">
        <v>781</v>
      </c>
    </row>
    <row r="52" spans="1:12" ht="43.2" x14ac:dyDescent="0.3">
      <c r="A52" s="6" t="s">
        <v>311</v>
      </c>
      <c r="B52" s="6" t="s">
        <v>312</v>
      </c>
      <c r="C52" s="6" t="s">
        <v>454</v>
      </c>
      <c r="D52" s="6" t="s">
        <v>588</v>
      </c>
      <c r="E52" s="6" t="s">
        <v>2047</v>
      </c>
      <c r="F52" s="6" t="s">
        <v>1020</v>
      </c>
      <c r="G52" s="6" t="s">
        <v>1021</v>
      </c>
      <c r="H52" s="6" t="s">
        <v>2047</v>
      </c>
      <c r="I52" s="6" t="s">
        <v>1479</v>
      </c>
      <c r="J52" s="6" t="s">
        <v>1480</v>
      </c>
      <c r="K52" s="6" t="s">
        <v>2047</v>
      </c>
      <c r="L52" s="11" t="s">
        <v>783</v>
      </c>
    </row>
    <row r="53" spans="1:12" ht="43.2" x14ac:dyDescent="0.3">
      <c r="A53" s="6" t="s">
        <v>311</v>
      </c>
      <c r="B53" s="6" t="s">
        <v>16</v>
      </c>
      <c r="C53" s="6" t="s">
        <v>187</v>
      </c>
      <c r="D53" s="6" t="s">
        <v>171</v>
      </c>
      <c r="E53" s="6" t="s">
        <v>208</v>
      </c>
      <c r="F53" s="6" t="s">
        <v>1022</v>
      </c>
      <c r="G53" s="6" t="s">
        <v>1023</v>
      </c>
      <c r="H53" s="6" t="s">
        <v>1024</v>
      </c>
      <c r="I53" s="6" t="s">
        <v>1481</v>
      </c>
      <c r="J53" s="6" t="s">
        <v>1482</v>
      </c>
      <c r="K53" s="6" t="s">
        <v>1483</v>
      </c>
      <c r="L53" s="11" t="s">
        <v>128</v>
      </c>
    </row>
    <row r="54" spans="1:12" ht="129.6" x14ac:dyDescent="0.3">
      <c r="A54" s="6" t="s">
        <v>311</v>
      </c>
      <c r="B54" s="6" t="s">
        <v>313</v>
      </c>
      <c r="C54" s="6" t="s">
        <v>704</v>
      </c>
      <c r="D54" s="6" t="s">
        <v>703</v>
      </c>
      <c r="E54" s="6" t="s">
        <v>702</v>
      </c>
      <c r="F54" s="6" t="s">
        <v>1025</v>
      </c>
      <c r="G54" s="6" t="s">
        <v>1026</v>
      </c>
      <c r="H54" s="6" t="s">
        <v>1027</v>
      </c>
      <c r="I54" s="6" t="s">
        <v>1484</v>
      </c>
      <c r="J54" s="6" t="s">
        <v>1485</v>
      </c>
      <c r="K54" s="6" t="s">
        <v>1486</v>
      </c>
      <c r="L54" s="11" t="s">
        <v>782</v>
      </c>
    </row>
    <row r="55" spans="1:12" ht="158.4" x14ac:dyDescent="0.3">
      <c r="A55" s="6" t="s">
        <v>311</v>
      </c>
      <c r="B55" s="6" t="s">
        <v>314</v>
      </c>
      <c r="C55" s="6" t="s">
        <v>707</v>
      </c>
      <c r="D55" s="6" t="s">
        <v>706</v>
      </c>
      <c r="E55" s="6" t="s">
        <v>705</v>
      </c>
      <c r="F55" s="6" t="s">
        <v>1028</v>
      </c>
      <c r="G55" s="6" t="s">
        <v>1029</v>
      </c>
      <c r="H55" s="6" t="s">
        <v>1030</v>
      </c>
      <c r="I55" s="6" t="s">
        <v>1487</v>
      </c>
      <c r="J55" s="6" t="s">
        <v>1488</v>
      </c>
      <c r="K55" s="6" t="s">
        <v>1489</v>
      </c>
      <c r="L55" s="11" t="s">
        <v>784</v>
      </c>
    </row>
    <row r="56" spans="1:12" ht="43.2" x14ac:dyDescent="0.3">
      <c r="A56" s="6" t="s">
        <v>311</v>
      </c>
      <c r="B56" s="6" t="s">
        <v>22</v>
      </c>
      <c r="C56" s="6" t="s">
        <v>188</v>
      </c>
      <c r="D56" s="6" t="s">
        <v>172</v>
      </c>
      <c r="E56" s="6" t="s">
        <v>209</v>
      </c>
      <c r="F56" s="6" t="s">
        <v>1031</v>
      </c>
      <c r="G56" s="6" t="s">
        <v>1032</v>
      </c>
      <c r="H56" s="6" t="s">
        <v>1033</v>
      </c>
      <c r="I56" s="6" t="s">
        <v>1490</v>
      </c>
      <c r="J56" s="6" t="s">
        <v>1491</v>
      </c>
      <c r="K56" s="6" t="s">
        <v>1492</v>
      </c>
      <c r="L56" s="11" t="s">
        <v>129</v>
      </c>
    </row>
    <row r="57" spans="1:12" ht="115.2" x14ac:dyDescent="0.3">
      <c r="A57" s="6" t="s">
        <v>311</v>
      </c>
      <c r="B57" s="6" t="s">
        <v>110</v>
      </c>
      <c r="C57" s="6" t="s">
        <v>590</v>
      </c>
      <c r="D57" s="6" t="s">
        <v>589</v>
      </c>
      <c r="E57" s="6" t="s">
        <v>699</v>
      </c>
      <c r="F57" s="6" t="s">
        <v>1034</v>
      </c>
      <c r="G57" s="6" t="s">
        <v>1035</v>
      </c>
      <c r="H57" s="6" t="s">
        <v>1036</v>
      </c>
      <c r="I57" s="6" t="s">
        <v>1493</v>
      </c>
      <c r="J57" s="6" t="s">
        <v>1494</v>
      </c>
      <c r="K57" s="6" t="s">
        <v>1495</v>
      </c>
      <c r="L57" s="11" t="s">
        <v>1037</v>
      </c>
    </row>
    <row r="58" spans="1:12" ht="28.8" x14ac:dyDescent="0.3">
      <c r="A58" s="6" t="s">
        <v>315</v>
      </c>
      <c r="B58" s="6" t="s">
        <v>2040</v>
      </c>
      <c r="C58" s="6" t="s">
        <v>455</v>
      </c>
      <c r="D58" s="6" t="s">
        <v>591</v>
      </c>
      <c r="E58" s="6" t="s">
        <v>700</v>
      </c>
      <c r="F58" s="6" t="s">
        <v>1038</v>
      </c>
      <c r="G58" s="6" t="s">
        <v>1039</v>
      </c>
      <c r="H58" s="6" t="s">
        <v>992</v>
      </c>
      <c r="I58" s="6" t="s">
        <v>1496</v>
      </c>
      <c r="J58" s="6" t="s">
        <v>1497</v>
      </c>
      <c r="K58" s="6" t="s">
        <v>1452</v>
      </c>
      <c r="L58" s="11" t="s">
        <v>785</v>
      </c>
    </row>
    <row r="59" spans="1:12" ht="43.2" x14ac:dyDescent="0.3">
      <c r="A59" s="6" t="s">
        <v>315</v>
      </c>
      <c r="B59" s="6" t="s">
        <v>18</v>
      </c>
      <c r="C59" s="6" t="s">
        <v>190</v>
      </c>
      <c r="D59" s="6" t="s">
        <v>166</v>
      </c>
      <c r="E59" s="6" t="s">
        <v>206</v>
      </c>
      <c r="F59" s="6" t="s">
        <v>1040</v>
      </c>
      <c r="G59" s="6" t="s">
        <v>994</v>
      </c>
      <c r="H59" s="6" t="s">
        <v>995</v>
      </c>
      <c r="I59" s="6" t="s">
        <v>1498</v>
      </c>
      <c r="J59" s="6" t="s">
        <v>1454</v>
      </c>
      <c r="K59" s="6" t="s">
        <v>1455</v>
      </c>
      <c r="L59" s="11" t="s">
        <v>133</v>
      </c>
    </row>
    <row r="60" spans="1:12" ht="43.2" x14ac:dyDescent="0.3">
      <c r="A60" s="6" t="s">
        <v>315</v>
      </c>
      <c r="B60" s="6" t="s">
        <v>19</v>
      </c>
      <c r="C60" s="6" t="s">
        <v>191</v>
      </c>
      <c r="D60" s="6" t="s">
        <v>167</v>
      </c>
      <c r="E60" s="6" t="s">
        <v>2047</v>
      </c>
      <c r="F60" s="6" t="s">
        <v>1041</v>
      </c>
      <c r="G60" s="6" t="s">
        <v>1042</v>
      </c>
      <c r="H60" s="6" t="s">
        <v>2047</v>
      </c>
      <c r="I60" s="6" t="s">
        <v>1499</v>
      </c>
      <c r="J60" s="6" t="s">
        <v>1457</v>
      </c>
      <c r="K60" s="6" t="s">
        <v>2047</v>
      </c>
      <c r="L60" s="11" t="s">
        <v>134</v>
      </c>
    </row>
    <row r="61" spans="1:12" ht="43.2" x14ac:dyDescent="0.3">
      <c r="A61" s="6" t="s">
        <v>315</v>
      </c>
      <c r="B61" s="6" t="s">
        <v>316</v>
      </c>
      <c r="C61" s="6" t="s">
        <v>456</v>
      </c>
      <c r="D61" s="6" t="s">
        <v>167</v>
      </c>
      <c r="E61" s="6" t="s">
        <v>2047</v>
      </c>
      <c r="F61" s="6" t="s">
        <v>1043</v>
      </c>
      <c r="G61" s="6" t="s">
        <v>997</v>
      </c>
      <c r="H61" s="6" t="s">
        <v>2047</v>
      </c>
      <c r="I61" s="6" t="s">
        <v>1500</v>
      </c>
      <c r="J61" s="6" t="s">
        <v>1457</v>
      </c>
      <c r="K61" s="6" t="s">
        <v>2047</v>
      </c>
      <c r="L61" s="11" t="s">
        <v>787</v>
      </c>
    </row>
    <row r="62" spans="1:12" ht="28.8" x14ac:dyDescent="0.3">
      <c r="A62" s="6" t="s">
        <v>315</v>
      </c>
      <c r="B62" s="6" t="s">
        <v>111</v>
      </c>
      <c r="C62" s="6" t="s">
        <v>176</v>
      </c>
      <c r="D62" s="6" t="s">
        <v>189</v>
      </c>
      <c r="E62" s="6" t="s">
        <v>2047</v>
      </c>
      <c r="F62" s="6" t="s">
        <v>1044</v>
      </c>
      <c r="G62" s="6" t="s">
        <v>1045</v>
      </c>
      <c r="H62" s="6" t="s">
        <v>2047</v>
      </c>
      <c r="I62" s="6" t="s">
        <v>1501</v>
      </c>
      <c r="J62" s="6" t="s">
        <v>1502</v>
      </c>
      <c r="K62" s="6" t="s">
        <v>2047</v>
      </c>
      <c r="L62" s="11" t="s">
        <v>132</v>
      </c>
    </row>
    <row r="63" spans="1:12" ht="28.8" x14ac:dyDescent="0.3">
      <c r="A63" s="6" t="s">
        <v>315</v>
      </c>
      <c r="B63" s="6" t="s">
        <v>20</v>
      </c>
      <c r="C63" s="6" t="s">
        <v>175</v>
      </c>
      <c r="D63" s="6" t="s">
        <v>180</v>
      </c>
      <c r="E63" s="6" t="s">
        <v>205</v>
      </c>
      <c r="F63" s="6" t="s">
        <v>1046</v>
      </c>
      <c r="G63" s="6" t="s">
        <v>1002</v>
      </c>
      <c r="H63" s="6" t="s">
        <v>1003</v>
      </c>
      <c r="I63" s="6" t="s">
        <v>1503</v>
      </c>
      <c r="J63" s="6" t="s">
        <v>1462</v>
      </c>
      <c r="K63" s="6" t="s">
        <v>1504</v>
      </c>
      <c r="L63" s="11" t="s">
        <v>131</v>
      </c>
    </row>
    <row r="64" spans="1:12" ht="28.8" x14ac:dyDescent="0.3">
      <c r="A64" s="6" t="s">
        <v>315</v>
      </c>
      <c r="B64" s="6" t="s">
        <v>317</v>
      </c>
      <c r="C64" s="6" t="s">
        <v>457</v>
      </c>
      <c r="D64" s="6" t="s">
        <v>585</v>
      </c>
      <c r="E64" s="6" t="s">
        <v>701</v>
      </c>
      <c r="F64" s="6" t="s">
        <v>1047</v>
      </c>
      <c r="G64" s="6" t="s">
        <v>1005</v>
      </c>
      <c r="H64" s="6" t="s">
        <v>1006</v>
      </c>
      <c r="I64" s="6" t="s">
        <v>1505</v>
      </c>
      <c r="J64" s="6" t="s">
        <v>1464</v>
      </c>
      <c r="K64" s="6" t="s">
        <v>1506</v>
      </c>
      <c r="L64" s="11" t="s">
        <v>786</v>
      </c>
    </row>
    <row r="65" spans="1:12" ht="43.2" x14ac:dyDescent="0.3">
      <c r="A65" s="6" t="s">
        <v>315</v>
      </c>
      <c r="B65" s="6" t="s">
        <v>21</v>
      </c>
      <c r="C65" s="6" t="s">
        <v>174</v>
      </c>
      <c r="D65" s="6" t="s">
        <v>163</v>
      </c>
      <c r="E65" s="6" t="s">
        <v>210</v>
      </c>
      <c r="F65" s="6" t="s">
        <v>1048</v>
      </c>
      <c r="G65" s="6" t="s">
        <v>1008</v>
      </c>
      <c r="H65" s="6" t="s">
        <v>1049</v>
      </c>
      <c r="I65" s="6" t="s">
        <v>1507</v>
      </c>
      <c r="J65" s="6" t="s">
        <v>1466</v>
      </c>
      <c r="K65" s="6" t="s">
        <v>1508</v>
      </c>
      <c r="L65" s="11" t="s">
        <v>130</v>
      </c>
    </row>
    <row r="66" spans="1:12" ht="72" x14ac:dyDescent="0.3">
      <c r="A66" s="6" t="s">
        <v>318</v>
      </c>
      <c r="B66" s="6" t="s">
        <v>2040</v>
      </c>
      <c r="C66" s="6" t="s">
        <v>458</v>
      </c>
      <c r="D66" s="6" t="s">
        <v>592</v>
      </c>
      <c r="E66" s="6" t="s">
        <v>708</v>
      </c>
      <c r="F66" s="6" t="s">
        <v>1050</v>
      </c>
      <c r="G66" s="6" t="s">
        <v>1051</v>
      </c>
      <c r="H66" s="6" t="s">
        <v>1052</v>
      </c>
      <c r="I66" s="6" t="s">
        <v>1509</v>
      </c>
      <c r="J66" s="6" t="s">
        <v>1510</v>
      </c>
      <c r="K66" s="6" t="s">
        <v>1511</v>
      </c>
      <c r="L66" s="11" t="s">
        <v>788</v>
      </c>
    </row>
    <row r="67" spans="1:12" ht="28.8" x14ac:dyDescent="0.3">
      <c r="A67" s="6" t="s">
        <v>318</v>
      </c>
      <c r="B67" s="6" t="s">
        <v>23</v>
      </c>
      <c r="C67" s="6" t="s">
        <v>177</v>
      </c>
      <c r="D67" s="6" t="s">
        <v>168</v>
      </c>
      <c r="E67" s="6" t="s">
        <v>207</v>
      </c>
      <c r="F67" s="6" t="s">
        <v>1053</v>
      </c>
      <c r="G67" s="6" t="s">
        <v>1012</v>
      </c>
      <c r="H67" s="6" t="s">
        <v>1013</v>
      </c>
      <c r="I67" s="6" t="s">
        <v>1512</v>
      </c>
      <c r="J67" s="6" t="s">
        <v>1471</v>
      </c>
      <c r="K67" s="6" t="s">
        <v>1472</v>
      </c>
      <c r="L67" s="11" t="s">
        <v>112</v>
      </c>
    </row>
    <row r="68" spans="1:12" ht="57.6" x14ac:dyDescent="0.3">
      <c r="A68" s="6" t="s">
        <v>318</v>
      </c>
      <c r="B68" s="6" t="s">
        <v>319</v>
      </c>
      <c r="C68" s="6" t="s">
        <v>459</v>
      </c>
      <c r="D68" s="6" t="s">
        <v>169</v>
      </c>
      <c r="E68" s="6" t="s">
        <v>2047</v>
      </c>
      <c r="F68" s="6" t="s">
        <v>1054</v>
      </c>
      <c r="G68" s="6" t="s">
        <v>1015</v>
      </c>
      <c r="H68" s="6" t="s">
        <v>2047</v>
      </c>
      <c r="I68" s="6" t="s">
        <v>1513</v>
      </c>
      <c r="J68" s="6" t="s">
        <v>1474</v>
      </c>
      <c r="K68" s="6" t="s">
        <v>2047</v>
      </c>
      <c r="L68" s="11" t="s">
        <v>789</v>
      </c>
    </row>
    <row r="69" spans="1:12" ht="57.6" x14ac:dyDescent="0.3">
      <c r="A69" s="6" t="s">
        <v>318</v>
      </c>
      <c r="B69" s="6" t="s">
        <v>24</v>
      </c>
      <c r="C69" s="6" t="s">
        <v>178</v>
      </c>
      <c r="D69" s="6" t="s">
        <v>170</v>
      </c>
      <c r="E69" s="6" t="s">
        <v>2047</v>
      </c>
      <c r="F69" s="6" t="s">
        <v>1055</v>
      </c>
      <c r="G69" s="6" t="s">
        <v>1017</v>
      </c>
      <c r="H69" s="6" t="s">
        <v>2047</v>
      </c>
      <c r="I69" s="6" t="s">
        <v>1514</v>
      </c>
      <c r="J69" s="6" t="s">
        <v>1476</v>
      </c>
      <c r="K69" s="6" t="s">
        <v>2047</v>
      </c>
      <c r="L69" s="11" t="s">
        <v>113</v>
      </c>
    </row>
    <row r="70" spans="1:12" ht="43.2" x14ac:dyDescent="0.3">
      <c r="A70" s="6" t="s">
        <v>320</v>
      </c>
      <c r="B70" s="6" t="s">
        <v>2040</v>
      </c>
      <c r="C70" s="6" t="s">
        <v>460</v>
      </c>
      <c r="D70" s="6" t="s">
        <v>593</v>
      </c>
      <c r="E70" s="6" t="s">
        <v>709</v>
      </c>
      <c r="F70" s="6" t="s">
        <v>1056</v>
      </c>
      <c r="G70" s="6" t="s">
        <v>1057</v>
      </c>
      <c r="H70" s="6" t="s">
        <v>1058</v>
      </c>
      <c r="I70" s="6" t="s">
        <v>1515</v>
      </c>
      <c r="J70" s="6" t="s">
        <v>1516</v>
      </c>
      <c r="K70" s="6" t="s">
        <v>1517</v>
      </c>
      <c r="L70" s="11" t="s">
        <v>799</v>
      </c>
    </row>
    <row r="71" spans="1:12" ht="43.2" x14ac:dyDescent="0.3">
      <c r="A71" s="6" t="s">
        <v>320</v>
      </c>
      <c r="B71" s="6" t="s">
        <v>321</v>
      </c>
      <c r="C71" s="6" t="s">
        <v>461</v>
      </c>
      <c r="D71" s="6" t="s">
        <v>594</v>
      </c>
      <c r="E71" s="6" t="s">
        <v>710</v>
      </c>
      <c r="F71" s="6" t="s">
        <v>1059</v>
      </c>
      <c r="G71" s="6" t="s">
        <v>1060</v>
      </c>
      <c r="H71" s="6" t="s">
        <v>1061</v>
      </c>
      <c r="I71" s="6" t="s">
        <v>1518</v>
      </c>
      <c r="J71" s="6" t="s">
        <v>1519</v>
      </c>
      <c r="K71" s="6" t="s">
        <v>1520</v>
      </c>
      <c r="L71" s="11" t="s">
        <v>800</v>
      </c>
    </row>
    <row r="72" spans="1:12" ht="129.6" x14ac:dyDescent="0.3">
      <c r="A72" s="6" t="s">
        <v>320</v>
      </c>
      <c r="B72" s="6" t="s">
        <v>322</v>
      </c>
      <c r="C72" s="6" t="s">
        <v>712</v>
      </c>
      <c r="D72" s="6" t="s">
        <v>711</v>
      </c>
      <c r="E72" s="6" t="s">
        <v>702</v>
      </c>
      <c r="F72" s="6" t="s">
        <v>1062</v>
      </c>
      <c r="G72" s="6" t="s">
        <v>1063</v>
      </c>
      <c r="H72" s="6" t="s">
        <v>1064</v>
      </c>
      <c r="I72" s="6" t="s">
        <v>1521</v>
      </c>
      <c r="J72" s="6" t="s">
        <v>1522</v>
      </c>
      <c r="K72" s="6" t="s">
        <v>1523</v>
      </c>
      <c r="L72" s="11" t="s">
        <v>801</v>
      </c>
    </row>
    <row r="73" spans="1:12" ht="158.4" x14ac:dyDescent="0.3">
      <c r="A73" s="6" t="s">
        <v>320</v>
      </c>
      <c r="B73" s="6" t="s">
        <v>323</v>
      </c>
      <c r="C73" s="6" t="s">
        <v>715</v>
      </c>
      <c r="D73" s="6" t="s">
        <v>714</v>
      </c>
      <c r="E73" s="6" t="s">
        <v>713</v>
      </c>
      <c r="F73" s="6" t="s">
        <v>1065</v>
      </c>
      <c r="G73" s="6" t="s">
        <v>1066</v>
      </c>
      <c r="H73" s="6" t="s">
        <v>1067</v>
      </c>
      <c r="I73" s="6" t="s">
        <v>1524</v>
      </c>
      <c r="J73" s="6" t="s">
        <v>1525</v>
      </c>
      <c r="K73" s="6" t="s">
        <v>1526</v>
      </c>
      <c r="L73" s="11" t="s">
        <v>802</v>
      </c>
    </row>
    <row r="74" spans="1:12" ht="43.2" x14ac:dyDescent="0.3">
      <c r="A74" s="6" t="s">
        <v>324</v>
      </c>
      <c r="B74" s="6" t="s">
        <v>2040</v>
      </c>
      <c r="C74" s="6" t="s">
        <v>462</v>
      </c>
      <c r="D74" s="6" t="s">
        <v>595</v>
      </c>
      <c r="E74" s="6" t="s">
        <v>2047</v>
      </c>
      <c r="F74" s="6" t="s">
        <v>1068</v>
      </c>
      <c r="G74" s="6" t="s">
        <v>1069</v>
      </c>
      <c r="H74" s="6" t="s">
        <v>2047</v>
      </c>
      <c r="I74" s="6" t="s">
        <v>1527</v>
      </c>
      <c r="J74" s="6" t="s">
        <v>1528</v>
      </c>
      <c r="K74" s="6" t="s">
        <v>2047</v>
      </c>
      <c r="L74" s="11" t="s">
        <v>790</v>
      </c>
    </row>
    <row r="75" spans="1:12" ht="43.2" x14ac:dyDescent="0.3">
      <c r="A75" s="6" t="s">
        <v>324</v>
      </c>
      <c r="B75" s="6" t="s">
        <v>325</v>
      </c>
      <c r="C75" s="6" t="s">
        <v>463</v>
      </c>
      <c r="D75" s="6" t="s">
        <v>596</v>
      </c>
      <c r="E75" s="6" t="s">
        <v>2047</v>
      </c>
      <c r="F75" s="6" t="s">
        <v>1070</v>
      </c>
      <c r="G75" s="6" t="s">
        <v>1071</v>
      </c>
      <c r="H75" s="6" t="s">
        <v>2047</v>
      </c>
      <c r="I75" s="6" t="s">
        <v>1529</v>
      </c>
      <c r="J75" s="6" t="s">
        <v>1530</v>
      </c>
      <c r="K75" s="6" t="s">
        <v>2047</v>
      </c>
      <c r="L75" s="11" t="s">
        <v>791</v>
      </c>
    </row>
    <row r="76" spans="1:12" ht="57.6" x14ac:dyDescent="0.3">
      <c r="A76" s="6" t="s">
        <v>324</v>
      </c>
      <c r="B76" s="6" t="s">
        <v>326</v>
      </c>
      <c r="C76" s="6" t="s">
        <v>464</v>
      </c>
      <c r="D76" s="6" t="s">
        <v>597</v>
      </c>
      <c r="E76" s="6" t="s">
        <v>716</v>
      </c>
      <c r="F76" s="6" t="s">
        <v>1072</v>
      </c>
      <c r="G76" s="6" t="s">
        <v>1073</v>
      </c>
      <c r="H76" s="6" t="s">
        <v>1074</v>
      </c>
      <c r="I76" s="6" t="s">
        <v>1531</v>
      </c>
      <c r="J76" s="6" t="s">
        <v>1532</v>
      </c>
      <c r="K76" s="6" t="s">
        <v>1533</v>
      </c>
      <c r="L76" s="11" t="s">
        <v>792</v>
      </c>
    </row>
    <row r="77" spans="1:12" ht="86.4" x14ac:dyDescent="0.3">
      <c r="A77" s="6" t="s">
        <v>327</v>
      </c>
      <c r="B77" s="6" t="s">
        <v>2040</v>
      </c>
      <c r="C77" s="6" t="s">
        <v>465</v>
      </c>
      <c r="D77" s="6" t="s">
        <v>598</v>
      </c>
      <c r="E77" s="6" t="s">
        <v>717</v>
      </c>
      <c r="F77" s="6" t="s">
        <v>1075</v>
      </c>
      <c r="G77" s="6" t="s">
        <v>1076</v>
      </c>
      <c r="H77" s="6" t="s">
        <v>1077</v>
      </c>
      <c r="I77" s="6" t="s">
        <v>1534</v>
      </c>
      <c r="J77" s="6" t="s">
        <v>1535</v>
      </c>
      <c r="K77" s="6" t="s">
        <v>1536</v>
      </c>
      <c r="L77" s="11" t="s">
        <v>805</v>
      </c>
    </row>
    <row r="78" spans="1:12" ht="43.2" x14ac:dyDescent="0.3">
      <c r="A78" s="6" t="s">
        <v>327</v>
      </c>
      <c r="B78" s="6" t="s">
        <v>328</v>
      </c>
      <c r="C78" s="6" t="s">
        <v>466</v>
      </c>
      <c r="D78" s="6" t="s">
        <v>166</v>
      </c>
      <c r="E78" s="6" t="s">
        <v>206</v>
      </c>
      <c r="F78" s="6" t="s">
        <v>2952</v>
      </c>
      <c r="G78" s="6" t="s">
        <v>994</v>
      </c>
      <c r="H78" s="6" t="s">
        <v>1078</v>
      </c>
      <c r="I78" s="6" t="s">
        <v>1537</v>
      </c>
      <c r="J78" s="6" t="s">
        <v>1454</v>
      </c>
      <c r="K78" s="6" t="s">
        <v>1538</v>
      </c>
      <c r="L78" s="11" t="s">
        <v>806</v>
      </c>
    </row>
    <row r="79" spans="1:12" ht="43.2" x14ac:dyDescent="0.3">
      <c r="A79" s="6" t="s">
        <v>327</v>
      </c>
      <c r="B79" s="6" t="s">
        <v>329</v>
      </c>
      <c r="C79" s="6" t="s">
        <v>467</v>
      </c>
      <c r="D79" s="6" t="s">
        <v>167</v>
      </c>
      <c r="E79" s="6" t="s">
        <v>2047</v>
      </c>
      <c r="F79" s="6" t="s">
        <v>2953</v>
      </c>
      <c r="G79" s="6" t="s">
        <v>1079</v>
      </c>
      <c r="H79" s="6" t="s">
        <v>2047</v>
      </c>
      <c r="I79" s="6" t="s">
        <v>1539</v>
      </c>
      <c r="J79" s="6" t="s">
        <v>1457</v>
      </c>
      <c r="K79" s="6" t="s">
        <v>2047</v>
      </c>
      <c r="L79" s="11" t="s">
        <v>807</v>
      </c>
    </row>
    <row r="80" spans="1:12" ht="43.2" x14ac:dyDescent="0.3">
      <c r="A80" s="6" t="s">
        <v>327</v>
      </c>
      <c r="B80" s="6" t="s">
        <v>330</v>
      </c>
      <c r="C80" s="6" t="s">
        <v>468</v>
      </c>
      <c r="D80" s="6" t="s">
        <v>167</v>
      </c>
      <c r="E80" s="6" t="s">
        <v>2047</v>
      </c>
      <c r="F80" s="6" t="s">
        <v>2954</v>
      </c>
      <c r="G80" s="6" t="s">
        <v>997</v>
      </c>
      <c r="H80" s="6" t="s">
        <v>2047</v>
      </c>
      <c r="I80" s="6" t="s">
        <v>1540</v>
      </c>
      <c r="J80" s="6" t="s">
        <v>1457</v>
      </c>
      <c r="K80" s="6" t="s">
        <v>2047</v>
      </c>
      <c r="L80" s="11" t="s">
        <v>808</v>
      </c>
    </row>
    <row r="81" spans="1:12" ht="43.2" x14ac:dyDescent="0.3">
      <c r="A81" s="6" t="s">
        <v>327</v>
      </c>
      <c r="B81" s="6" t="s">
        <v>331</v>
      </c>
      <c r="C81" s="6" t="s">
        <v>469</v>
      </c>
      <c r="D81" s="6" t="s">
        <v>599</v>
      </c>
      <c r="E81" s="6" t="s">
        <v>2047</v>
      </c>
      <c r="F81" s="6" t="s">
        <v>2955</v>
      </c>
      <c r="G81" s="6" t="s">
        <v>1080</v>
      </c>
      <c r="H81" s="6" t="s">
        <v>2048</v>
      </c>
      <c r="I81" s="6" t="s">
        <v>1541</v>
      </c>
      <c r="J81" s="6" t="s">
        <v>1542</v>
      </c>
      <c r="K81" s="6" t="s">
        <v>2047</v>
      </c>
      <c r="L81" s="11" t="s">
        <v>809</v>
      </c>
    </row>
    <row r="82" spans="1:12" ht="43.2" x14ac:dyDescent="0.3">
      <c r="A82" s="6" t="s">
        <v>327</v>
      </c>
      <c r="B82" s="6" t="s">
        <v>332</v>
      </c>
      <c r="C82" s="6" t="s">
        <v>470</v>
      </c>
      <c r="D82" s="6" t="s">
        <v>180</v>
      </c>
      <c r="E82" s="6" t="s">
        <v>205</v>
      </c>
      <c r="F82" s="6" t="s">
        <v>1081</v>
      </c>
      <c r="G82" s="6" t="s">
        <v>1002</v>
      </c>
      <c r="H82" s="6" t="s">
        <v>1003</v>
      </c>
      <c r="I82" s="6" t="s">
        <v>1543</v>
      </c>
      <c r="J82" s="6" t="s">
        <v>1462</v>
      </c>
      <c r="K82" s="6" t="s">
        <v>1504</v>
      </c>
      <c r="L82" s="11" t="s">
        <v>810</v>
      </c>
    </row>
    <row r="83" spans="1:12" ht="57.6" x14ac:dyDescent="0.3">
      <c r="A83" s="6" t="s">
        <v>327</v>
      </c>
      <c r="B83" s="6" t="s">
        <v>333</v>
      </c>
      <c r="C83" s="6" t="s">
        <v>471</v>
      </c>
      <c r="D83" s="6" t="s">
        <v>585</v>
      </c>
      <c r="E83" s="6" t="s">
        <v>701</v>
      </c>
      <c r="F83" s="6" t="s">
        <v>2956</v>
      </c>
      <c r="G83" s="6" t="s">
        <v>1005</v>
      </c>
      <c r="H83" s="6" t="s">
        <v>1006</v>
      </c>
      <c r="I83" s="6" t="s">
        <v>1544</v>
      </c>
      <c r="J83" s="6" t="s">
        <v>1464</v>
      </c>
      <c r="K83" s="6" t="s">
        <v>1506</v>
      </c>
      <c r="L83" s="11" t="s">
        <v>811</v>
      </c>
    </row>
    <row r="84" spans="1:12" ht="57.6" x14ac:dyDescent="0.3">
      <c r="A84" s="6" t="s">
        <v>327</v>
      </c>
      <c r="B84" s="6" t="s">
        <v>334</v>
      </c>
      <c r="C84" s="6" t="s">
        <v>472</v>
      </c>
      <c r="D84" s="6" t="s">
        <v>163</v>
      </c>
      <c r="E84" s="6" t="s">
        <v>718</v>
      </c>
      <c r="F84" s="6" t="s">
        <v>2957</v>
      </c>
      <c r="G84" s="6" t="s">
        <v>1008</v>
      </c>
      <c r="H84" s="6" t="s">
        <v>1082</v>
      </c>
      <c r="I84" s="6" t="s">
        <v>1545</v>
      </c>
      <c r="J84" s="6" t="s">
        <v>1466</v>
      </c>
      <c r="K84" s="6" t="s">
        <v>1546</v>
      </c>
      <c r="L84" s="11" t="s">
        <v>812</v>
      </c>
    </row>
    <row r="85" spans="1:12" ht="43.2" x14ac:dyDescent="0.3">
      <c r="A85" s="6" t="s">
        <v>335</v>
      </c>
      <c r="B85" s="6" t="s">
        <v>2040</v>
      </c>
      <c r="C85" s="6" t="s">
        <v>473</v>
      </c>
      <c r="D85" s="6" t="s">
        <v>600</v>
      </c>
      <c r="E85" s="6" t="s">
        <v>2047</v>
      </c>
      <c r="F85" s="6" t="s">
        <v>1083</v>
      </c>
      <c r="G85" s="6" t="s">
        <v>1084</v>
      </c>
      <c r="H85" s="6" t="s">
        <v>2047</v>
      </c>
      <c r="I85" s="6" t="s">
        <v>1547</v>
      </c>
      <c r="J85" s="6" t="s">
        <v>1548</v>
      </c>
      <c r="K85" s="6" t="s">
        <v>2047</v>
      </c>
      <c r="L85" s="11" t="s">
        <v>813</v>
      </c>
    </row>
    <row r="86" spans="1:12" ht="28.8" x14ac:dyDescent="0.3">
      <c r="A86" s="6" t="s">
        <v>335</v>
      </c>
      <c r="B86" s="6" t="s">
        <v>336</v>
      </c>
      <c r="C86" s="6" t="s">
        <v>474</v>
      </c>
      <c r="D86" s="6" t="s">
        <v>601</v>
      </c>
      <c r="E86" s="6" t="s">
        <v>719</v>
      </c>
      <c r="F86" s="6" t="s">
        <v>1085</v>
      </c>
      <c r="G86" s="6" t="s">
        <v>1086</v>
      </c>
      <c r="H86" s="6" t="s">
        <v>1087</v>
      </c>
      <c r="I86" s="6" t="s">
        <v>1549</v>
      </c>
      <c r="J86" s="6" t="s">
        <v>1550</v>
      </c>
      <c r="K86" s="6" t="s">
        <v>1551</v>
      </c>
      <c r="L86" s="11" t="s">
        <v>814</v>
      </c>
    </row>
    <row r="87" spans="1:12" ht="144" x14ac:dyDescent="0.3">
      <c r="A87" s="6" t="s">
        <v>335</v>
      </c>
      <c r="B87" s="6" t="s">
        <v>337</v>
      </c>
      <c r="C87" s="6" t="s">
        <v>721</v>
      </c>
      <c r="D87" s="6" t="s">
        <v>720</v>
      </c>
      <c r="E87" s="6" t="s">
        <v>702</v>
      </c>
      <c r="F87" s="6" t="s">
        <v>1090</v>
      </c>
      <c r="G87" s="6" t="s">
        <v>1089</v>
      </c>
      <c r="H87" s="6" t="s">
        <v>1088</v>
      </c>
      <c r="I87" s="6" t="s">
        <v>1552</v>
      </c>
      <c r="J87" s="6" t="s">
        <v>1553</v>
      </c>
      <c r="K87" s="6" t="s">
        <v>1554</v>
      </c>
      <c r="L87" s="11" t="s">
        <v>815</v>
      </c>
    </row>
    <row r="88" spans="1:12" ht="28.8" x14ac:dyDescent="0.3">
      <c r="A88" s="6" t="s">
        <v>335</v>
      </c>
      <c r="B88" s="6" t="s">
        <v>338</v>
      </c>
      <c r="C88" s="6" t="s">
        <v>475</v>
      </c>
      <c r="D88" s="6" t="s">
        <v>602</v>
      </c>
      <c r="E88" s="6" t="s">
        <v>2047</v>
      </c>
      <c r="F88" s="6" t="s">
        <v>2958</v>
      </c>
      <c r="G88" s="6" t="s">
        <v>1091</v>
      </c>
      <c r="H88" s="6" t="s">
        <v>2047</v>
      </c>
      <c r="I88" s="6" t="s">
        <v>1555</v>
      </c>
      <c r="J88" s="6" t="s">
        <v>1556</v>
      </c>
      <c r="K88" s="6" t="s">
        <v>2047</v>
      </c>
      <c r="L88" s="11" t="s">
        <v>816</v>
      </c>
    </row>
    <row r="89" spans="1:12" ht="43.2" x14ac:dyDescent="0.3">
      <c r="A89" s="6" t="s">
        <v>339</v>
      </c>
      <c r="B89" s="6" t="s">
        <v>2040</v>
      </c>
      <c r="C89" s="6" t="s">
        <v>476</v>
      </c>
      <c r="D89" s="6" t="s">
        <v>603</v>
      </c>
      <c r="E89" s="6" t="s">
        <v>722</v>
      </c>
      <c r="F89" s="6" t="s">
        <v>1092</v>
      </c>
      <c r="G89" s="6" t="s">
        <v>1093</v>
      </c>
      <c r="H89" s="6" t="s">
        <v>1094</v>
      </c>
      <c r="I89" s="6" t="s">
        <v>1557</v>
      </c>
      <c r="J89" s="6" t="s">
        <v>1558</v>
      </c>
      <c r="K89" s="6" t="s">
        <v>1559</v>
      </c>
      <c r="L89" s="11" t="s">
        <v>817</v>
      </c>
    </row>
    <row r="90" spans="1:12" ht="43.2" x14ac:dyDescent="0.3">
      <c r="A90" s="6" t="s">
        <v>339</v>
      </c>
      <c r="B90" s="6" t="s">
        <v>136</v>
      </c>
      <c r="C90" s="6" t="s">
        <v>215</v>
      </c>
      <c r="D90" s="6" t="s">
        <v>214</v>
      </c>
      <c r="E90" s="6" t="s">
        <v>217</v>
      </c>
      <c r="F90" s="6" t="s">
        <v>1095</v>
      </c>
      <c r="G90" s="6" t="s">
        <v>1096</v>
      </c>
      <c r="H90" s="6" t="s">
        <v>1097</v>
      </c>
      <c r="I90" s="6" t="s">
        <v>1560</v>
      </c>
      <c r="J90" s="6" t="s">
        <v>1561</v>
      </c>
      <c r="K90" s="6" t="s">
        <v>1562</v>
      </c>
      <c r="L90" s="11" t="s">
        <v>137</v>
      </c>
    </row>
    <row r="91" spans="1:12" ht="43.2" x14ac:dyDescent="0.3">
      <c r="A91" s="6" t="s">
        <v>339</v>
      </c>
      <c r="B91" s="6" t="s">
        <v>138</v>
      </c>
      <c r="C91" s="6" t="s">
        <v>216</v>
      </c>
      <c r="D91" s="6" t="s">
        <v>218</v>
      </c>
      <c r="E91" s="6" t="s">
        <v>219</v>
      </c>
      <c r="F91" s="6" t="s">
        <v>1098</v>
      </c>
      <c r="G91" s="6" t="s">
        <v>1099</v>
      </c>
      <c r="H91" s="6" t="s">
        <v>1100</v>
      </c>
      <c r="I91" s="6" t="s">
        <v>1563</v>
      </c>
      <c r="J91" s="6" t="s">
        <v>1564</v>
      </c>
      <c r="K91" s="6" t="s">
        <v>1565</v>
      </c>
      <c r="L91" s="11" t="s">
        <v>139</v>
      </c>
    </row>
    <row r="92" spans="1:12" ht="57.6" x14ac:dyDescent="0.3">
      <c r="A92" s="6" t="s">
        <v>340</v>
      </c>
      <c r="B92" s="12" t="s">
        <v>2040</v>
      </c>
      <c r="C92" s="6" t="s">
        <v>477</v>
      </c>
      <c r="D92" s="6" t="s">
        <v>604</v>
      </c>
      <c r="E92" s="6" t="s">
        <v>723</v>
      </c>
      <c r="F92" s="6" t="s">
        <v>1101</v>
      </c>
      <c r="G92" s="6" t="s">
        <v>1102</v>
      </c>
      <c r="H92" s="6" t="s">
        <v>1103</v>
      </c>
      <c r="I92" s="6" t="s">
        <v>1566</v>
      </c>
      <c r="J92" s="6" t="s">
        <v>1567</v>
      </c>
      <c r="K92" s="6" t="s">
        <v>1568</v>
      </c>
      <c r="L92" s="11" t="s">
        <v>818</v>
      </c>
    </row>
    <row r="93" spans="1:12" ht="28.8" x14ac:dyDescent="0.3">
      <c r="A93" s="6" t="s">
        <v>340</v>
      </c>
      <c r="B93" s="6" t="s">
        <v>341</v>
      </c>
      <c r="C93" s="6" t="s">
        <v>478</v>
      </c>
      <c r="D93" s="6" t="s">
        <v>166</v>
      </c>
      <c r="E93" s="6" t="s">
        <v>724</v>
      </c>
      <c r="F93" s="6" t="s">
        <v>1104</v>
      </c>
      <c r="G93" s="6" t="s">
        <v>994</v>
      </c>
      <c r="H93" s="6" t="s">
        <v>1105</v>
      </c>
      <c r="I93" s="6" t="s">
        <v>1569</v>
      </c>
      <c r="J93" s="6" t="s">
        <v>1454</v>
      </c>
      <c r="K93" s="6" t="s">
        <v>1570</v>
      </c>
      <c r="L93" s="11" t="s">
        <v>819</v>
      </c>
    </row>
    <row r="94" spans="1:12" ht="28.8" x14ac:dyDescent="0.3">
      <c r="A94" s="6" t="s">
        <v>340</v>
      </c>
      <c r="B94" s="6" t="s">
        <v>342</v>
      </c>
      <c r="C94" s="6" t="s">
        <v>479</v>
      </c>
      <c r="D94" s="6" t="s">
        <v>167</v>
      </c>
      <c r="E94" s="6" t="s">
        <v>2047</v>
      </c>
      <c r="F94" s="6" t="s">
        <v>1106</v>
      </c>
      <c r="G94" s="6" t="s">
        <v>1079</v>
      </c>
      <c r="H94" s="6" t="s">
        <v>2047</v>
      </c>
      <c r="I94" s="6" t="s">
        <v>1571</v>
      </c>
      <c r="J94" s="6" t="s">
        <v>1457</v>
      </c>
      <c r="K94" s="6" t="s">
        <v>2047</v>
      </c>
      <c r="L94" s="11" t="s">
        <v>820</v>
      </c>
    </row>
    <row r="95" spans="1:12" ht="28.8" x14ac:dyDescent="0.3">
      <c r="A95" s="6" t="s">
        <v>340</v>
      </c>
      <c r="B95" s="6" t="s">
        <v>343</v>
      </c>
      <c r="C95" s="6" t="s">
        <v>480</v>
      </c>
      <c r="D95" s="6" t="s">
        <v>167</v>
      </c>
      <c r="E95" s="6" t="s">
        <v>2047</v>
      </c>
      <c r="F95" s="6" t="s">
        <v>1107</v>
      </c>
      <c r="G95" s="6" t="s">
        <v>1108</v>
      </c>
      <c r="H95" s="6" t="s">
        <v>2047</v>
      </c>
      <c r="I95" s="6" t="s">
        <v>1572</v>
      </c>
      <c r="J95" s="6" t="s">
        <v>1457</v>
      </c>
      <c r="K95" s="6" t="s">
        <v>2047</v>
      </c>
      <c r="L95" s="11" t="s">
        <v>821</v>
      </c>
    </row>
    <row r="96" spans="1:12" ht="28.8" x14ac:dyDescent="0.3">
      <c r="A96" s="6" t="s">
        <v>340</v>
      </c>
      <c r="B96" s="6" t="s">
        <v>344</v>
      </c>
      <c r="C96" s="6" t="s">
        <v>481</v>
      </c>
      <c r="D96" s="6" t="s">
        <v>605</v>
      </c>
      <c r="E96" s="6" t="s">
        <v>2047</v>
      </c>
      <c r="F96" s="6" t="s">
        <v>1109</v>
      </c>
      <c r="G96" s="6" t="s">
        <v>1110</v>
      </c>
      <c r="H96" s="6" t="s">
        <v>2047</v>
      </c>
      <c r="I96" s="6" t="s">
        <v>1573</v>
      </c>
      <c r="J96" s="6" t="s">
        <v>1574</v>
      </c>
      <c r="K96" s="6" t="s">
        <v>2047</v>
      </c>
      <c r="L96" s="11" t="s">
        <v>822</v>
      </c>
    </row>
    <row r="97" spans="1:12" ht="28.8" x14ac:dyDescent="0.3">
      <c r="A97" s="6" t="s">
        <v>340</v>
      </c>
      <c r="B97" s="6" t="s">
        <v>345</v>
      </c>
      <c r="C97" s="6" t="s">
        <v>482</v>
      </c>
      <c r="D97" s="6" t="s">
        <v>180</v>
      </c>
      <c r="E97" s="6" t="s">
        <v>205</v>
      </c>
      <c r="F97" s="6" t="s">
        <v>1111</v>
      </c>
      <c r="G97" s="6" t="s">
        <v>1112</v>
      </c>
      <c r="H97" s="6" t="s">
        <v>1003</v>
      </c>
      <c r="I97" s="6" t="s">
        <v>1575</v>
      </c>
      <c r="J97" s="6" t="s">
        <v>1462</v>
      </c>
      <c r="K97" s="6" t="s">
        <v>1504</v>
      </c>
      <c r="L97" s="11" t="s">
        <v>823</v>
      </c>
    </row>
    <row r="98" spans="1:12" ht="28.8" x14ac:dyDescent="0.3">
      <c r="A98" s="6" t="s">
        <v>340</v>
      </c>
      <c r="B98" s="6" t="s">
        <v>346</v>
      </c>
      <c r="C98" s="6" t="s">
        <v>483</v>
      </c>
      <c r="D98" s="6" t="s">
        <v>585</v>
      </c>
      <c r="E98" s="6" t="s">
        <v>701</v>
      </c>
      <c r="F98" s="6" t="s">
        <v>1113</v>
      </c>
      <c r="G98" s="6" t="s">
        <v>1005</v>
      </c>
      <c r="H98" s="6" t="s">
        <v>1006</v>
      </c>
      <c r="I98" s="6" t="s">
        <v>1576</v>
      </c>
      <c r="J98" s="6" t="s">
        <v>1464</v>
      </c>
      <c r="K98" s="6" t="s">
        <v>1506</v>
      </c>
      <c r="L98" s="11" t="s">
        <v>824</v>
      </c>
    </row>
    <row r="99" spans="1:12" ht="43.2" x14ac:dyDescent="0.3">
      <c r="A99" s="6" t="s">
        <v>340</v>
      </c>
      <c r="B99" s="6" t="s">
        <v>347</v>
      </c>
      <c r="C99" s="6" t="s">
        <v>484</v>
      </c>
      <c r="D99" s="6" t="s">
        <v>163</v>
      </c>
      <c r="E99" s="6" t="s">
        <v>210</v>
      </c>
      <c r="F99" s="6" t="s">
        <v>1114</v>
      </c>
      <c r="G99" s="6" t="s">
        <v>1008</v>
      </c>
      <c r="H99" s="6" t="s">
        <v>1115</v>
      </c>
      <c r="I99" s="6" t="s">
        <v>1577</v>
      </c>
      <c r="J99" s="6" t="s">
        <v>1466</v>
      </c>
      <c r="K99" s="6" t="s">
        <v>1508</v>
      </c>
      <c r="L99" s="11" t="s">
        <v>825</v>
      </c>
    </row>
    <row r="100" spans="1:12" ht="28.8" x14ac:dyDescent="0.3">
      <c r="A100" s="6" t="s">
        <v>348</v>
      </c>
      <c r="B100" s="6" t="s">
        <v>2040</v>
      </c>
      <c r="C100" s="6" t="s">
        <v>485</v>
      </c>
      <c r="D100" s="6" t="s">
        <v>606</v>
      </c>
      <c r="E100" s="6" t="s">
        <v>2047</v>
      </c>
      <c r="F100" s="6" t="s">
        <v>1116</v>
      </c>
      <c r="G100" s="6" t="s">
        <v>1117</v>
      </c>
      <c r="H100" s="6" t="s">
        <v>2047</v>
      </c>
      <c r="I100" s="6" t="s">
        <v>1578</v>
      </c>
      <c r="J100" s="6" t="s">
        <v>1579</v>
      </c>
      <c r="K100" s="6" t="s">
        <v>2047</v>
      </c>
      <c r="L100" s="11" t="s">
        <v>826</v>
      </c>
    </row>
    <row r="101" spans="1:12" ht="72" x14ac:dyDescent="0.3">
      <c r="A101" s="6" t="s">
        <v>348</v>
      </c>
      <c r="B101" s="6" t="s">
        <v>349</v>
      </c>
      <c r="C101" s="6" t="s">
        <v>486</v>
      </c>
      <c r="D101" s="6" t="s">
        <v>607</v>
      </c>
      <c r="E101" s="6" t="s">
        <v>2942</v>
      </c>
      <c r="F101" s="6" t="s">
        <v>1118</v>
      </c>
      <c r="G101" s="6" t="s">
        <v>1119</v>
      </c>
      <c r="H101" s="6" t="s">
        <v>1120</v>
      </c>
      <c r="I101" s="6" t="s">
        <v>1580</v>
      </c>
      <c r="J101" s="6" t="s">
        <v>1581</v>
      </c>
      <c r="K101" s="6" t="s">
        <v>1582</v>
      </c>
      <c r="L101" s="11" t="s">
        <v>827</v>
      </c>
    </row>
    <row r="102" spans="1:12" ht="28.8" x14ac:dyDescent="0.3">
      <c r="A102" s="6" t="s">
        <v>348</v>
      </c>
      <c r="B102" s="6" t="s">
        <v>350</v>
      </c>
      <c r="C102" s="6" t="s">
        <v>487</v>
      </c>
      <c r="D102" s="6" t="s">
        <v>608</v>
      </c>
      <c r="E102" s="6" t="s">
        <v>725</v>
      </c>
      <c r="F102" s="6" t="s">
        <v>1121</v>
      </c>
      <c r="G102" s="6" t="s">
        <v>1122</v>
      </c>
      <c r="H102" s="6" t="s">
        <v>1123</v>
      </c>
      <c r="I102" s="6" t="s">
        <v>1583</v>
      </c>
      <c r="J102" s="6" t="s">
        <v>1584</v>
      </c>
      <c r="K102" s="6" t="s">
        <v>1585</v>
      </c>
      <c r="L102" s="11" t="s">
        <v>844</v>
      </c>
    </row>
    <row r="103" spans="1:12" ht="409.6" x14ac:dyDescent="0.3">
      <c r="A103" s="6" t="s">
        <v>348</v>
      </c>
      <c r="B103" s="6" t="s">
        <v>33</v>
      </c>
      <c r="C103" s="6" t="s">
        <v>222</v>
      </c>
      <c r="D103" s="6" t="s">
        <v>223</v>
      </c>
      <c r="E103" s="6" t="s">
        <v>224</v>
      </c>
      <c r="F103" s="6" t="s">
        <v>1124</v>
      </c>
      <c r="G103" s="6" t="s">
        <v>1125</v>
      </c>
      <c r="H103" s="6" t="s">
        <v>2959</v>
      </c>
      <c r="I103" s="6" t="s">
        <v>1586</v>
      </c>
      <c r="J103" s="6" t="s">
        <v>1587</v>
      </c>
      <c r="K103" s="6" t="s">
        <v>1588</v>
      </c>
      <c r="L103" s="11" t="s">
        <v>141</v>
      </c>
    </row>
    <row r="104" spans="1:12" ht="28.8" x14ac:dyDescent="0.3">
      <c r="A104" s="6" t="s">
        <v>351</v>
      </c>
      <c r="B104" s="6" t="s">
        <v>2040</v>
      </c>
      <c r="C104" s="6" t="s">
        <v>488</v>
      </c>
      <c r="D104" s="6" t="s">
        <v>609</v>
      </c>
      <c r="E104" s="6" t="s">
        <v>2047</v>
      </c>
      <c r="F104" s="6" t="s">
        <v>1126</v>
      </c>
      <c r="G104" s="6" t="s">
        <v>1127</v>
      </c>
      <c r="H104" s="6" t="s">
        <v>2047</v>
      </c>
      <c r="I104" s="6" t="s">
        <v>1589</v>
      </c>
      <c r="J104" s="6" t="s">
        <v>1590</v>
      </c>
      <c r="K104" s="6" t="s">
        <v>2047</v>
      </c>
      <c r="L104" s="11" t="s">
        <v>828</v>
      </c>
    </row>
    <row r="105" spans="1:12" ht="43.2" x14ac:dyDescent="0.3">
      <c r="A105" s="6" t="s">
        <v>351</v>
      </c>
      <c r="B105" s="6" t="s">
        <v>37</v>
      </c>
      <c r="C105" s="6" t="s">
        <v>225</v>
      </c>
      <c r="D105" s="6" t="s">
        <v>226</v>
      </c>
      <c r="E105" s="6" t="s">
        <v>227</v>
      </c>
      <c r="F105" s="6" t="s">
        <v>1128</v>
      </c>
      <c r="G105" s="6" t="s">
        <v>1129</v>
      </c>
      <c r="H105" s="6" t="s">
        <v>1130</v>
      </c>
      <c r="I105" s="6" t="s">
        <v>1591</v>
      </c>
      <c r="J105" s="6" t="s">
        <v>1592</v>
      </c>
      <c r="K105" s="6" t="s">
        <v>1593</v>
      </c>
      <c r="L105" s="11" t="s">
        <v>142</v>
      </c>
    </row>
    <row r="106" spans="1:12" ht="43.2" x14ac:dyDescent="0.3">
      <c r="A106" s="6" t="s">
        <v>351</v>
      </c>
      <c r="B106" s="6" t="s">
        <v>38</v>
      </c>
      <c r="C106" s="6" t="s">
        <v>231</v>
      </c>
      <c r="D106" s="6" t="s">
        <v>232</v>
      </c>
      <c r="E106" s="6" t="s">
        <v>2047</v>
      </c>
      <c r="F106" s="6" t="s">
        <v>1131</v>
      </c>
      <c r="G106" s="6" t="s">
        <v>1132</v>
      </c>
      <c r="H106" s="6" t="s">
        <v>2047</v>
      </c>
      <c r="I106" s="6" t="s">
        <v>1594</v>
      </c>
      <c r="J106" s="6" t="s">
        <v>1595</v>
      </c>
      <c r="K106" s="6" t="s">
        <v>2047</v>
      </c>
      <c r="L106" s="11" t="s">
        <v>145</v>
      </c>
    </row>
    <row r="107" spans="1:12" ht="57.6" x14ac:dyDescent="0.3">
      <c r="A107" s="6" t="s">
        <v>351</v>
      </c>
      <c r="B107" s="6" t="s">
        <v>143</v>
      </c>
      <c r="C107" s="6" t="s">
        <v>228</v>
      </c>
      <c r="D107" s="6" t="s">
        <v>229</v>
      </c>
      <c r="E107" s="6" t="s">
        <v>230</v>
      </c>
      <c r="F107" s="6" t="s">
        <v>1133</v>
      </c>
      <c r="G107" s="6" t="s">
        <v>1134</v>
      </c>
      <c r="H107" s="6" t="s">
        <v>1135</v>
      </c>
      <c r="I107" s="6" t="s">
        <v>1596</v>
      </c>
      <c r="J107" s="6" t="s">
        <v>1597</v>
      </c>
      <c r="K107" s="6" t="s">
        <v>1598</v>
      </c>
      <c r="L107" s="11" t="s">
        <v>144</v>
      </c>
    </row>
    <row r="108" spans="1:12" ht="57.6" x14ac:dyDescent="0.3">
      <c r="A108" s="6" t="s">
        <v>352</v>
      </c>
      <c r="B108" s="6" t="s">
        <v>2040</v>
      </c>
      <c r="C108" s="6" t="s">
        <v>489</v>
      </c>
      <c r="D108" s="6" t="s">
        <v>610</v>
      </c>
      <c r="E108" s="6" t="s">
        <v>726</v>
      </c>
      <c r="F108" s="6" t="s">
        <v>1136</v>
      </c>
      <c r="G108" s="6" t="s">
        <v>1137</v>
      </c>
      <c r="H108" s="6" t="s">
        <v>1138</v>
      </c>
      <c r="I108" s="6" t="s">
        <v>1599</v>
      </c>
      <c r="J108" s="6" t="s">
        <v>1600</v>
      </c>
      <c r="K108" s="6" t="s">
        <v>1601</v>
      </c>
      <c r="L108" s="11" t="s">
        <v>829</v>
      </c>
    </row>
    <row r="109" spans="1:12" ht="72" x14ac:dyDescent="0.3">
      <c r="A109" s="6" t="s">
        <v>352</v>
      </c>
      <c r="B109" s="6" t="s">
        <v>353</v>
      </c>
      <c r="C109" s="6" t="s">
        <v>490</v>
      </c>
      <c r="D109" s="6" t="s">
        <v>611</v>
      </c>
      <c r="E109" s="6" t="s">
        <v>727</v>
      </c>
      <c r="F109" s="6" t="s">
        <v>1139</v>
      </c>
      <c r="G109" s="6" t="s">
        <v>1140</v>
      </c>
      <c r="H109" s="6" t="s">
        <v>1141</v>
      </c>
      <c r="I109" s="6" t="s">
        <v>1602</v>
      </c>
      <c r="J109" s="6" t="s">
        <v>1603</v>
      </c>
      <c r="K109" s="6" t="s">
        <v>1604</v>
      </c>
      <c r="L109" s="11" t="s">
        <v>830</v>
      </c>
    </row>
    <row r="110" spans="1:12" ht="43.2" x14ac:dyDescent="0.3">
      <c r="A110" s="6" t="s">
        <v>352</v>
      </c>
      <c r="B110" s="6" t="s">
        <v>354</v>
      </c>
      <c r="C110" s="6" t="s">
        <v>491</v>
      </c>
      <c r="D110" s="6" t="s">
        <v>612</v>
      </c>
      <c r="E110" s="6" t="s">
        <v>2047</v>
      </c>
      <c r="F110" s="6" t="s">
        <v>1142</v>
      </c>
      <c r="G110" s="6" t="s">
        <v>1143</v>
      </c>
      <c r="H110" s="6" t="s">
        <v>2047</v>
      </c>
      <c r="I110" s="6" t="s">
        <v>1605</v>
      </c>
      <c r="J110" s="6" t="s">
        <v>1606</v>
      </c>
      <c r="K110" s="6" t="s">
        <v>2047</v>
      </c>
      <c r="L110" s="11" t="s">
        <v>831</v>
      </c>
    </row>
    <row r="111" spans="1:12" ht="57.6" x14ac:dyDescent="0.3">
      <c r="A111" s="6" t="s">
        <v>355</v>
      </c>
      <c r="B111" s="6" t="s">
        <v>2040</v>
      </c>
      <c r="C111" s="6" t="s">
        <v>492</v>
      </c>
      <c r="D111" s="6" t="s">
        <v>613</v>
      </c>
      <c r="E111" s="6" t="s">
        <v>728</v>
      </c>
      <c r="F111" s="6" t="s">
        <v>1144</v>
      </c>
      <c r="G111" s="6" t="s">
        <v>1145</v>
      </c>
      <c r="H111" s="6" t="s">
        <v>1146</v>
      </c>
      <c r="I111" s="6" t="s">
        <v>1607</v>
      </c>
      <c r="J111" s="6" t="s">
        <v>1608</v>
      </c>
      <c r="K111" s="6" t="s">
        <v>1609</v>
      </c>
      <c r="L111" s="11" t="s">
        <v>832</v>
      </c>
    </row>
    <row r="112" spans="1:12" ht="28.8" x14ac:dyDescent="0.3">
      <c r="A112" s="6" t="s">
        <v>355</v>
      </c>
      <c r="B112" s="6" t="s">
        <v>356</v>
      </c>
      <c r="C112" s="7" t="s">
        <v>493</v>
      </c>
      <c r="D112" s="6" t="s">
        <v>614</v>
      </c>
      <c r="E112" s="6" t="s">
        <v>729</v>
      </c>
      <c r="F112" s="6" t="s">
        <v>1147</v>
      </c>
      <c r="G112" s="6" t="s">
        <v>1148</v>
      </c>
      <c r="H112" s="6" t="s">
        <v>1149</v>
      </c>
      <c r="I112" s="6" t="s">
        <v>1610</v>
      </c>
      <c r="J112" s="6" t="s">
        <v>1611</v>
      </c>
      <c r="K112" s="6" t="s">
        <v>1612</v>
      </c>
      <c r="L112" s="11" t="s">
        <v>833</v>
      </c>
    </row>
    <row r="113" spans="1:12" ht="43.2" x14ac:dyDescent="0.3">
      <c r="A113" s="6" t="s">
        <v>355</v>
      </c>
      <c r="B113" s="6" t="s">
        <v>357</v>
      </c>
      <c r="C113" s="6" t="s">
        <v>494</v>
      </c>
      <c r="D113" s="6" t="s">
        <v>615</v>
      </c>
      <c r="E113" s="6" t="s">
        <v>729</v>
      </c>
      <c r="F113" s="6" t="s">
        <v>1150</v>
      </c>
      <c r="G113" s="6" t="s">
        <v>1151</v>
      </c>
      <c r="H113" s="6" t="s">
        <v>1149</v>
      </c>
      <c r="I113" s="6" t="s">
        <v>1613</v>
      </c>
      <c r="J113" s="6" t="s">
        <v>1614</v>
      </c>
      <c r="K113" s="6" t="s">
        <v>1612</v>
      </c>
      <c r="L113" s="11" t="s">
        <v>835</v>
      </c>
    </row>
    <row r="114" spans="1:12" ht="28.8" x14ac:dyDescent="0.3">
      <c r="A114" s="6" t="s">
        <v>355</v>
      </c>
      <c r="B114" s="6" t="s">
        <v>358</v>
      </c>
      <c r="C114" s="6" t="s">
        <v>495</v>
      </c>
      <c r="D114" s="6" t="s">
        <v>616</v>
      </c>
      <c r="E114" s="6" t="s">
        <v>2047</v>
      </c>
      <c r="F114" s="6" t="s">
        <v>1152</v>
      </c>
      <c r="G114" s="6" t="s">
        <v>1153</v>
      </c>
      <c r="H114" s="6" t="s">
        <v>2047</v>
      </c>
      <c r="I114" s="6" t="s">
        <v>1615</v>
      </c>
      <c r="J114" s="6" t="s">
        <v>1616</v>
      </c>
      <c r="K114" s="6" t="s">
        <v>2047</v>
      </c>
      <c r="L114" s="11" t="s">
        <v>834</v>
      </c>
    </row>
    <row r="115" spans="1:12" ht="43.2" x14ac:dyDescent="0.3">
      <c r="A115" s="6" t="s">
        <v>359</v>
      </c>
      <c r="B115" s="6" t="s">
        <v>2040</v>
      </c>
      <c r="C115" s="6" t="s">
        <v>496</v>
      </c>
      <c r="D115" s="6" t="s">
        <v>617</v>
      </c>
      <c r="E115" s="6" t="s">
        <v>730</v>
      </c>
      <c r="F115" s="6" t="s">
        <v>1154</v>
      </c>
      <c r="G115" s="6" t="s">
        <v>1155</v>
      </c>
      <c r="H115" s="6" t="s">
        <v>1156</v>
      </c>
      <c r="I115" s="6" t="s">
        <v>1617</v>
      </c>
      <c r="J115" s="6" t="s">
        <v>1618</v>
      </c>
      <c r="K115" s="6" t="s">
        <v>1619</v>
      </c>
      <c r="L115" s="11" t="s">
        <v>836</v>
      </c>
    </row>
    <row r="116" spans="1:12" ht="43.2" x14ac:dyDescent="0.3">
      <c r="A116" s="6" t="s">
        <v>359</v>
      </c>
      <c r="B116" s="6" t="s">
        <v>360</v>
      </c>
      <c r="C116" s="6" t="s">
        <v>497</v>
      </c>
      <c r="D116" s="6" t="s">
        <v>618</v>
      </c>
      <c r="E116" s="6" t="s">
        <v>2047</v>
      </c>
      <c r="F116" s="6" t="s">
        <v>1157</v>
      </c>
      <c r="G116" s="6" t="s">
        <v>1158</v>
      </c>
      <c r="H116" s="6" t="s">
        <v>2047</v>
      </c>
      <c r="I116" s="6" t="s">
        <v>1620</v>
      </c>
      <c r="J116" s="6" t="s">
        <v>1621</v>
      </c>
      <c r="K116" s="6" t="s">
        <v>2047</v>
      </c>
      <c r="L116" s="11" t="s">
        <v>840</v>
      </c>
    </row>
    <row r="117" spans="1:12" ht="43.2" x14ac:dyDescent="0.3">
      <c r="A117" s="6" t="s">
        <v>359</v>
      </c>
      <c r="B117" s="6" t="s">
        <v>361</v>
      </c>
      <c r="C117" s="6" t="s">
        <v>498</v>
      </c>
      <c r="D117" s="6" t="s">
        <v>619</v>
      </c>
      <c r="E117" s="6" t="s">
        <v>2047</v>
      </c>
      <c r="F117" s="6" t="s">
        <v>1159</v>
      </c>
      <c r="G117" s="6" t="s">
        <v>1160</v>
      </c>
      <c r="H117" s="6" t="s">
        <v>2047</v>
      </c>
      <c r="I117" s="6" t="s">
        <v>1622</v>
      </c>
      <c r="J117" s="6" t="s">
        <v>1623</v>
      </c>
      <c r="K117" s="6" t="s">
        <v>2047</v>
      </c>
      <c r="L117" s="11" t="s">
        <v>841</v>
      </c>
    </row>
    <row r="118" spans="1:12" ht="43.2" x14ac:dyDescent="0.3">
      <c r="A118" s="6" t="s">
        <v>359</v>
      </c>
      <c r="B118" s="6" t="s">
        <v>362</v>
      </c>
      <c r="C118" s="6" t="s">
        <v>499</v>
      </c>
      <c r="D118" s="6" t="s">
        <v>620</v>
      </c>
      <c r="E118" s="6" t="s">
        <v>2047</v>
      </c>
      <c r="F118" s="6" t="s">
        <v>2960</v>
      </c>
      <c r="G118" s="6" t="s">
        <v>1161</v>
      </c>
      <c r="H118" s="6" t="s">
        <v>2047</v>
      </c>
      <c r="I118" s="6" t="s">
        <v>1624</v>
      </c>
      <c r="J118" s="6" t="s">
        <v>1625</v>
      </c>
      <c r="K118" s="6" t="s">
        <v>2047</v>
      </c>
      <c r="L118" s="11" t="s">
        <v>839</v>
      </c>
    </row>
    <row r="119" spans="1:12" ht="259.2" x14ac:dyDescent="0.3">
      <c r="A119" s="6" t="s">
        <v>359</v>
      </c>
      <c r="B119" s="6" t="s">
        <v>363</v>
      </c>
      <c r="C119" s="6" t="s">
        <v>500</v>
      </c>
      <c r="D119" s="6" t="s">
        <v>621</v>
      </c>
      <c r="E119" s="6" t="s">
        <v>731</v>
      </c>
      <c r="F119" s="6" t="s">
        <v>1162</v>
      </c>
      <c r="G119" s="6" t="s">
        <v>1163</v>
      </c>
      <c r="H119" s="6" t="s">
        <v>2961</v>
      </c>
      <c r="I119" s="6" t="s">
        <v>1626</v>
      </c>
      <c r="J119" s="6" t="s">
        <v>1627</v>
      </c>
      <c r="K119" s="6" t="s">
        <v>1628</v>
      </c>
      <c r="L119" s="11" t="s">
        <v>842</v>
      </c>
    </row>
    <row r="120" spans="1:12" ht="43.2" x14ac:dyDescent="0.3">
      <c r="A120" s="6" t="s">
        <v>359</v>
      </c>
      <c r="B120" s="6" t="s">
        <v>364</v>
      </c>
      <c r="C120" s="6" t="s">
        <v>501</v>
      </c>
      <c r="D120" s="6" t="s">
        <v>622</v>
      </c>
      <c r="E120" s="6" t="s">
        <v>2047</v>
      </c>
      <c r="F120" s="6" t="s">
        <v>1164</v>
      </c>
      <c r="G120" s="6" t="s">
        <v>1165</v>
      </c>
      <c r="H120" s="6" t="s">
        <v>2047</v>
      </c>
      <c r="I120" s="6" t="s">
        <v>1629</v>
      </c>
      <c r="J120" s="6" t="s">
        <v>1630</v>
      </c>
      <c r="K120" s="6" t="s">
        <v>2047</v>
      </c>
      <c r="L120" s="11" t="s">
        <v>843</v>
      </c>
    </row>
    <row r="121" spans="1:12" ht="43.2" x14ac:dyDescent="0.3">
      <c r="A121" s="6" t="s">
        <v>359</v>
      </c>
      <c r="B121" s="6" t="s">
        <v>365</v>
      </c>
      <c r="C121" s="6" t="s">
        <v>502</v>
      </c>
      <c r="D121" s="6" t="s">
        <v>623</v>
      </c>
      <c r="E121" s="6" t="s">
        <v>2047</v>
      </c>
      <c r="F121" s="6" t="s">
        <v>1166</v>
      </c>
      <c r="G121" s="6" t="s">
        <v>1167</v>
      </c>
      <c r="H121" s="6" t="s">
        <v>2047</v>
      </c>
      <c r="I121" s="6" t="s">
        <v>1631</v>
      </c>
      <c r="J121" s="6" t="s">
        <v>1632</v>
      </c>
      <c r="K121" s="6" t="s">
        <v>2047</v>
      </c>
      <c r="L121" s="11" t="s">
        <v>838</v>
      </c>
    </row>
    <row r="122" spans="1:12" ht="57.6" x14ac:dyDescent="0.3">
      <c r="A122" s="6" t="s">
        <v>359</v>
      </c>
      <c r="B122" s="6" t="s">
        <v>366</v>
      </c>
      <c r="C122" s="6" t="s">
        <v>503</v>
      </c>
      <c r="D122" s="6" t="s">
        <v>624</v>
      </c>
      <c r="E122" s="6" t="s">
        <v>732</v>
      </c>
      <c r="F122" s="6" t="s">
        <v>1168</v>
      </c>
      <c r="G122" s="6" t="s">
        <v>1169</v>
      </c>
      <c r="H122" s="6" t="s">
        <v>1170</v>
      </c>
      <c r="I122" s="6" t="s">
        <v>1633</v>
      </c>
      <c r="J122" s="6" t="s">
        <v>1634</v>
      </c>
      <c r="K122" s="6" t="s">
        <v>1635</v>
      </c>
      <c r="L122" s="11" t="s">
        <v>837</v>
      </c>
    </row>
    <row r="123" spans="1:12" ht="43.2" x14ac:dyDescent="0.3">
      <c r="A123" s="6" t="s">
        <v>367</v>
      </c>
      <c r="B123" s="6" t="s">
        <v>2040</v>
      </c>
      <c r="C123" s="6" t="s">
        <v>504</v>
      </c>
      <c r="D123" s="6" t="s">
        <v>625</v>
      </c>
      <c r="E123" s="6" t="s">
        <v>2047</v>
      </c>
      <c r="F123" s="6" t="s">
        <v>1171</v>
      </c>
      <c r="G123" s="6" t="s">
        <v>1172</v>
      </c>
      <c r="H123" s="6" t="s">
        <v>2047</v>
      </c>
      <c r="I123" s="6" t="s">
        <v>1636</v>
      </c>
      <c r="J123" s="6" t="s">
        <v>1637</v>
      </c>
      <c r="K123" s="6" t="s">
        <v>2047</v>
      </c>
      <c r="L123" s="11" t="s">
        <v>836</v>
      </c>
    </row>
    <row r="124" spans="1:12" ht="57.6" x14ac:dyDescent="0.3">
      <c r="A124" s="6" t="s">
        <v>367</v>
      </c>
      <c r="B124" s="6" t="s">
        <v>368</v>
      </c>
      <c r="C124" s="6" t="s">
        <v>505</v>
      </c>
      <c r="D124" s="6" t="s">
        <v>626</v>
      </c>
      <c r="E124" s="6" t="s">
        <v>2047</v>
      </c>
      <c r="F124" s="6" t="s">
        <v>1173</v>
      </c>
      <c r="G124" s="6" t="s">
        <v>1174</v>
      </c>
      <c r="H124" s="6" t="s">
        <v>2047</v>
      </c>
      <c r="I124" s="6" t="s">
        <v>1638</v>
      </c>
      <c r="J124" s="6" t="s">
        <v>1639</v>
      </c>
      <c r="K124" s="6" t="s">
        <v>2047</v>
      </c>
      <c r="L124" s="11" t="s">
        <v>840</v>
      </c>
    </row>
    <row r="125" spans="1:12" ht="57.6" x14ac:dyDescent="0.3">
      <c r="A125" s="6" t="s">
        <v>367</v>
      </c>
      <c r="B125" s="6" t="s">
        <v>369</v>
      </c>
      <c r="C125" s="6" t="s">
        <v>506</v>
      </c>
      <c r="D125" s="6" t="s">
        <v>627</v>
      </c>
      <c r="E125" s="6" t="s">
        <v>2047</v>
      </c>
      <c r="F125" s="6" t="s">
        <v>1175</v>
      </c>
      <c r="G125" s="6" t="s">
        <v>1176</v>
      </c>
      <c r="H125" s="6" t="s">
        <v>2047</v>
      </c>
      <c r="I125" s="6" t="s">
        <v>1640</v>
      </c>
      <c r="J125" s="6" t="s">
        <v>1641</v>
      </c>
      <c r="K125" s="6" t="s">
        <v>2047</v>
      </c>
      <c r="L125" s="11" t="s">
        <v>841</v>
      </c>
    </row>
    <row r="126" spans="1:12" ht="57.6" x14ac:dyDescent="0.3">
      <c r="A126" s="6" t="s">
        <v>367</v>
      </c>
      <c r="B126" s="6" t="s">
        <v>370</v>
      </c>
      <c r="C126" s="6" t="s">
        <v>507</v>
      </c>
      <c r="D126" s="6" t="s">
        <v>628</v>
      </c>
      <c r="E126" s="6" t="s">
        <v>2047</v>
      </c>
      <c r="F126" s="6" t="s">
        <v>1177</v>
      </c>
      <c r="G126" s="6" t="s">
        <v>1178</v>
      </c>
      <c r="H126" s="6" t="s">
        <v>2047</v>
      </c>
      <c r="I126" s="6" t="s">
        <v>1642</v>
      </c>
      <c r="J126" s="6" t="s">
        <v>1643</v>
      </c>
      <c r="K126" s="6" t="s">
        <v>2047</v>
      </c>
      <c r="L126" s="11" t="s">
        <v>839</v>
      </c>
    </row>
    <row r="127" spans="1:12" ht="259.2" x14ac:dyDescent="0.3">
      <c r="A127" s="6" t="s">
        <v>367</v>
      </c>
      <c r="B127" s="6" t="s">
        <v>371</v>
      </c>
      <c r="C127" s="6" t="s">
        <v>508</v>
      </c>
      <c r="D127" s="6" t="s">
        <v>629</v>
      </c>
      <c r="E127" s="6" t="s">
        <v>733</v>
      </c>
      <c r="F127" s="6" t="s">
        <v>1179</v>
      </c>
      <c r="G127" s="6" t="s">
        <v>1180</v>
      </c>
      <c r="H127" s="6" t="s">
        <v>1181</v>
      </c>
      <c r="I127" s="6" t="s">
        <v>1644</v>
      </c>
      <c r="J127" s="6" t="s">
        <v>1645</v>
      </c>
      <c r="K127" s="6" t="s">
        <v>1628</v>
      </c>
      <c r="L127" s="11" t="s">
        <v>842</v>
      </c>
    </row>
    <row r="128" spans="1:12" ht="57.6" x14ac:dyDescent="0.3">
      <c r="A128" s="6" t="s">
        <v>367</v>
      </c>
      <c r="B128" s="6" t="s">
        <v>372</v>
      </c>
      <c r="C128" s="6" t="s">
        <v>509</v>
      </c>
      <c r="D128" s="6" t="s">
        <v>630</v>
      </c>
      <c r="E128" s="6" t="s">
        <v>2047</v>
      </c>
      <c r="F128" s="6" t="s">
        <v>1182</v>
      </c>
      <c r="G128" s="6" t="s">
        <v>1183</v>
      </c>
      <c r="H128" s="6" t="s">
        <v>2047</v>
      </c>
      <c r="I128" s="6" t="s">
        <v>1646</v>
      </c>
      <c r="J128" s="6" t="s">
        <v>1647</v>
      </c>
      <c r="K128" s="6" t="s">
        <v>2047</v>
      </c>
      <c r="L128" s="11" t="s">
        <v>843</v>
      </c>
    </row>
    <row r="129" spans="1:12" ht="43.2" x14ac:dyDescent="0.3">
      <c r="A129" s="6" t="s">
        <v>367</v>
      </c>
      <c r="B129" s="6" t="s">
        <v>373</v>
      </c>
      <c r="C129" s="6" t="s">
        <v>510</v>
      </c>
      <c r="D129" s="6" t="s">
        <v>631</v>
      </c>
      <c r="E129" s="6" t="s">
        <v>2047</v>
      </c>
      <c r="F129" s="6" t="s">
        <v>1184</v>
      </c>
      <c r="G129" s="6" t="s">
        <v>1185</v>
      </c>
      <c r="H129" s="6" t="s">
        <v>2047</v>
      </c>
      <c r="I129" s="6" t="s">
        <v>1648</v>
      </c>
      <c r="J129" s="6" t="s">
        <v>1649</v>
      </c>
      <c r="K129" s="6" t="s">
        <v>2047</v>
      </c>
      <c r="L129" s="11" t="s">
        <v>838</v>
      </c>
    </row>
    <row r="130" spans="1:12" ht="57.6" x14ac:dyDescent="0.3">
      <c r="A130" s="6" t="s">
        <v>367</v>
      </c>
      <c r="B130" s="6" t="s">
        <v>374</v>
      </c>
      <c r="C130" s="6" t="s">
        <v>511</v>
      </c>
      <c r="D130" s="6" t="s">
        <v>632</v>
      </c>
      <c r="E130" s="6" t="s">
        <v>734</v>
      </c>
      <c r="F130" s="6" t="s">
        <v>1186</v>
      </c>
      <c r="G130" s="6" t="s">
        <v>1187</v>
      </c>
      <c r="H130" s="6" t="s">
        <v>1188</v>
      </c>
      <c r="I130" s="6" t="s">
        <v>1650</v>
      </c>
      <c r="J130" s="6" t="s">
        <v>1651</v>
      </c>
      <c r="K130" s="6" t="s">
        <v>1652</v>
      </c>
      <c r="L130" s="11" t="s">
        <v>837</v>
      </c>
    </row>
    <row r="131" spans="1:12" ht="28.8" x14ac:dyDescent="0.3">
      <c r="A131" s="6" t="s">
        <v>375</v>
      </c>
      <c r="B131" s="6" t="s">
        <v>2040</v>
      </c>
      <c r="C131" s="6" t="s">
        <v>512</v>
      </c>
      <c r="D131" s="6" t="s">
        <v>633</v>
      </c>
      <c r="E131" s="6" t="s">
        <v>2047</v>
      </c>
      <c r="F131" s="6" t="s">
        <v>1189</v>
      </c>
      <c r="G131" s="6" t="s">
        <v>1190</v>
      </c>
      <c r="H131" s="6" t="s">
        <v>2047</v>
      </c>
      <c r="I131" s="6" t="s">
        <v>1653</v>
      </c>
      <c r="J131" s="6" t="s">
        <v>1654</v>
      </c>
      <c r="K131" s="6" t="s">
        <v>2047</v>
      </c>
      <c r="L131" s="11" t="s">
        <v>845</v>
      </c>
    </row>
    <row r="132" spans="1:12" ht="43.2" x14ac:dyDescent="0.3">
      <c r="A132" s="6" t="s">
        <v>375</v>
      </c>
      <c r="B132" s="6" t="s">
        <v>160</v>
      </c>
      <c r="C132" s="6" t="s">
        <v>266</v>
      </c>
      <c r="D132" s="6" t="s">
        <v>267</v>
      </c>
      <c r="E132" s="6" t="s">
        <v>2047</v>
      </c>
      <c r="F132" s="6" t="s">
        <v>1191</v>
      </c>
      <c r="G132" s="6" t="s">
        <v>1192</v>
      </c>
      <c r="H132" s="6" t="s">
        <v>2047</v>
      </c>
      <c r="I132" s="6" t="s">
        <v>1655</v>
      </c>
      <c r="J132" s="6" t="s">
        <v>1656</v>
      </c>
      <c r="K132" s="6" t="s">
        <v>2047</v>
      </c>
      <c r="L132" s="11" t="s">
        <v>846</v>
      </c>
    </row>
    <row r="133" spans="1:12" ht="43.2" x14ac:dyDescent="0.3">
      <c r="A133" s="6" t="s">
        <v>375</v>
      </c>
      <c r="B133" s="6" t="s">
        <v>376</v>
      </c>
      <c r="C133" s="6" t="s">
        <v>513</v>
      </c>
      <c r="D133" s="6" t="s">
        <v>634</v>
      </c>
      <c r="E133" s="6" t="s">
        <v>735</v>
      </c>
      <c r="F133" s="6" t="s">
        <v>1193</v>
      </c>
      <c r="G133" s="6" t="s">
        <v>1194</v>
      </c>
      <c r="H133" s="6" t="s">
        <v>1195</v>
      </c>
      <c r="I133" s="6" t="s">
        <v>1657</v>
      </c>
      <c r="J133" s="6" t="s">
        <v>1658</v>
      </c>
      <c r="K133" s="6" t="s">
        <v>1659</v>
      </c>
      <c r="L133" s="11" t="s">
        <v>847</v>
      </c>
    </row>
    <row r="134" spans="1:12" ht="57.6" x14ac:dyDescent="0.3">
      <c r="A134" s="6" t="s">
        <v>375</v>
      </c>
      <c r="B134" s="6" t="s">
        <v>377</v>
      </c>
      <c r="C134" s="6" t="s">
        <v>514</v>
      </c>
      <c r="D134" s="6" t="s">
        <v>635</v>
      </c>
      <c r="E134" s="6" t="s">
        <v>736</v>
      </c>
      <c r="F134" s="6" t="s">
        <v>1196</v>
      </c>
      <c r="G134" s="6" t="s">
        <v>1197</v>
      </c>
      <c r="H134" s="6" t="s">
        <v>1198</v>
      </c>
      <c r="I134" s="6" t="s">
        <v>1660</v>
      </c>
      <c r="J134" s="6" t="s">
        <v>1661</v>
      </c>
      <c r="K134" s="6" t="s">
        <v>1662</v>
      </c>
      <c r="L134" s="11" t="s">
        <v>848</v>
      </c>
    </row>
    <row r="135" spans="1:12" ht="57.6" x14ac:dyDescent="0.3">
      <c r="A135" s="6" t="s">
        <v>375</v>
      </c>
      <c r="B135" s="6" t="s">
        <v>44</v>
      </c>
      <c r="C135" s="6" t="s">
        <v>272</v>
      </c>
      <c r="D135" s="6" t="s">
        <v>273</v>
      </c>
      <c r="E135" s="6" t="s">
        <v>274</v>
      </c>
      <c r="F135" s="6" t="s">
        <v>1199</v>
      </c>
      <c r="G135" s="6" t="s">
        <v>1200</v>
      </c>
      <c r="H135" s="6" t="s">
        <v>1201</v>
      </c>
      <c r="I135" s="6" t="s">
        <v>1663</v>
      </c>
      <c r="J135" s="6" t="s">
        <v>1664</v>
      </c>
      <c r="K135" s="6" t="s">
        <v>1665</v>
      </c>
      <c r="L135" s="11" t="s">
        <v>849</v>
      </c>
    </row>
    <row r="136" spans="1:12" ht="28.8" x14ac:dyDescent="0.3">
      <c r="A136" s="6" t="s">
        <v>375</v>
      </c>
      <c r="B136" s="6" t="s">
        <v>378</v>
      </c>
      <c r="C136" s="6" t="s">
        <v>515</v>
      </c>
      <c r="D136" s="6" t="s">
        <v>636</v>
      </c>
      <c r="E136" s="6" t="s">
        <v>737</v>
      </c>
      <c r="F136" s="6" t="s">
        <v>1202</v>
      </c>
      <c r="G136" s="6" t="s">
        <v>1203</v>
      </c>
      <c r="H136" s="6" t="s">
        <v>1204</v>
      </c>
      <c r="I136" s="6" t="s">
        <v>1666</v>
      </c>
      <c r="J136" s="6" t="s">
        <v>1667</v>
      </c>
      <c r="K136" s="6" t="s">
        <v>1668</v>
      </c>
      <c r="L136" s="11" t="s">
        <v>854</v>
      </c>
    </row>
    <row r="137" spans="1:12" ht="86.4" x14ac:dyDescent="0.3">
      <c r="A137" s="6" t="s">
        <v>375</v>
      </c>
      <c r="B137" s="6" t="s">
        <v>379</v>
      </c>
      <c r="C137" s="6" t="s">
        <v>516</v>
      </c>
      <c r="D137" s="6" t="s">
        <v>637</v>
      </c>
      <c r="E137" s="6" t="s">
        <v>738</v>
      </c>
      <c r="F137" s="6" t="s">
        <v>1205</v>
      </c>
      <c r="G137" s="6" t="s">
        <v>1206</v>
      </c>
      <c r="H137" s="6" t="s">
        <v>1207</v>
      </c>
      <c r="I137" s="6" t="s">
        <v>1669</v>
      </c>
      <c r="J137" s="6" t="s">
        <v>1670</v>
      </c>
      <c r="K137" s="6" t="s">
        <v>1671</v>
      </c>
      <c r="L137" s="11" t="s">
        <v>854</v>
      </c>
    </row>
    <row r="138" spans="1:12" ht="43.2" x14ac:dyDescent="0.3">
      <c r="A138" s="6" t="s">
        <v>375</v>
      </c>
      <c r="B138" s="6" t="s">
        <v>47</v>
      </c>
      <c r="C138" s="6" t="s">
        <v>275</v>
      </c>
      <c r="D138" s="6" t="s">
        <v>276</v>
      </c>
      <c r="E138" s="6" t="s">
        <v>277</v>
      </c>
      <c r="F138" s="6" t="s">
        <v>1208</v>
      </c>
      <c r="G138" s="6" t="s">
        <v>1209</v>
      </c>
      <c r="H138" s="6" t="s">
        <v>1210</v>
      </c>
      <c r="I138" s="6" t="s">
        <v>1672</v>
      </c>
      <c r="J138" s="6" t="s">
        <v>1673</v>
      </c>
      <c r="K138" s="6" t="s">
        <v>1674</v>
      </c>
      <c r="L138" s="11" t="s">
        <v>850</v>
      </c>
    </row>
    <row r="139" spans="1:12" ht="28.8" x14ac:dyDescent="0.3">
      <c r="A139" s="6" t="s">
        <v>375</v>
      </c>
      <c r="B139" s="6" t="s">
        <v>159</v>
      </c>
      <c r="C139" s="6" t="s">
        <v>268</v>
      </c>
      <c r="D139" s="6" t="s">
        <v>269</v>
      </c>
      <c r="E139" s="6" t="s">
        <v>270</v>
      </c>
      <c r="F139" s="6" t="s">
        <v>1211</v>
      </c>
      <c r="G139" s="6" t="s">
        <v>1212</v>
      </c>
      <c r="H139" s="6" t="s">
        <v>1213</v>
      </c>
      <c r="I139" s="6" t="s">
        <v>1675</v>
      </c>
      <c r="J139" s="6" t="s">
        <v>1676</v>
      </c>
      <c r="K139" s="6" t="s">
        <v>1677</v>
      </c>
      <c r="L139" s="11" t="s">
        <v>851</v>
      </c>
    </row>
    <row r="140" spans="1:12" ht="28.8" x14ac:dyDescent="0.3">
      <c r="A140" s="6" t="s">
        <v>375</v>
      </c>
      <c r="B140" s="6" t="s">
        <v>49</v>
      </c>
      <c r="C140" s="6" t="s">
        <v>48</v>
      </c>
      <c r="D140" s="6" t="s">
        <v>271</v>
      </c>
      <c r="E140" s="6" t="s">
        <v>2047</v>
      </c>
      <c r="F140" s="6" t="s">
        <v>1214</v>
      </c>
      <c r="G140" s="6" t="s">
        <v>1215</v>
      </c>
      <c r="H140" s="6" t="s">
        <v>2047</v>
      </c>
      <c r="I140" s="6" t="s">
        <v>1678</v>
      </c>
      <c r="J140" s="6" t="s">
        <v>1679</v>
      </c>
      <c r="K140" s="6" t="s">
        <v>2047</v>
      </c>
      <c r="L140" s="11" t="s">
        <v>852</v>
      </c>
    </row>
    <row r="141" spans="1:12" ht="72" x14ac:dyDescent="0.3">
      <c r="A141" s="6" t="s">
        <v>375</v>
      </c>
      <c r="B141" s="6" t="s">
        <v>51</v>
      </c>
      <c r="C141" s="6" t="s">
        <v>103</v>
      </c>
      <c r="D141" s="6" t="s">
        <v>278</v>
      </c>
      <c r="E141" s="6" t="s">
        <v>279</v>
      </c>
      <c r="F141" s="6" t="s">
        <v>1216</v>
      </c>
      <c r="G141" s="6" t="s">
        <v>1217</v>
      </c>
      <c r="H141" s="6" t="s">
        <v>1218</v>
      </c>
      <c r="I141" s="6" t="s">
        <v>1680</v>
      </c>
      <c r="J141" s="6" t="s">
        <v>1681</v>
      </c>
      <c r="K141" s="6" t="s">
        <v>1682</v>
      </c>
      <c r="L141" s="11" t="s">
        <v>853</v>
      </c>
    </row>
    <row r="142" spans="1:12" ht="43.2" x14ac:dyDescent="0.3">
      <c r="A142" s="6" t="s">
        <v>380</v>
      </c>
      <c r="B142" s="6" t="s">
        <v>2040</v>
      </c>
      <c r="C142" s="6" t="s">
        <v>517</v>
      </c>
      <c r="D142" s="6" t="s">
        <v>638</v>
      </c>
      <c r="E142" s="6" t="s">
        <v>2047</v>
      </c>
      <c r="F142" s="6" t="s">
        <v>1219</v>
      </c>
      <c r="G142" s="6" t="s">
        <v>1220</v>
      </c>
      <c r="H142" s="6" t="s">
        <v>2047</v>
      </c>
      <c r="I142" s="6" t="s">
        <v>1683</v>
      </c>
      <c r="J142" s="6" t="s">
        <v>1684</v>
      </c>
      <c r="K142" s="6" t="s">
        <v>2047</v>
      </c>
      <c r="L142" s="11" t="s">
        <v>855</v>
      </c>
    </row>
    <row r="143" spans="1:12" ht="72" x14ac:dyDescent="0.3">
      <c r="A143" s="6" t="s">
        <v>380</v>
      </c>
      <c r="B143" s="6" t="s">
        <v>54</v>
      </c>
      <c r="C143" s="6" t="s">
        <v>257</v>
      </c>
      <c r="D143" s="6" t="s">
        <v>258</v>
      </c>
      <c r="E143" s="6" t="s">
        <v>259</v>
      </c>
      <c r="F143" s="6" t="s">
        <v>1221</v>
      </c>
      <c r="G143" s="6" t="s">
        <v>1222</v>
      </c>
      <c r="H143" s="6" t="s">
        <v>1223</v>
      </c>
      <c r="I143" s="6" t="s">
        <v>1685</v>
      </c>
      <c r="J143" s="6" t="s">
        <v>1686</v>
      </c>
      <c r="K143" s="6" t="s">
        <v>1687</v>
      </c>
      <c r="L143" s="11" t="s">
        <v>157</v>
      </c>
    </row>
    <row r="144" spans="1:12" ht="43.2" x14ac:dyDescent="0.3">
      <c r="A144" s="6" t="s">
        <v>380</v>
      </c>
      <c r="B144" s="6" t="s">
        <v>56</v>
      </c>
      <c r="C144" s="6" t="s">
        <v>260</v>
      </c>
      <c r="D144" s="6" t="s">
        <v>261</v>
      </c>
      <c r="E144" s="6" t="s">
        <v>262</v>
      </c>
      <c r="F144" s="6" t="s">
        <v>1224</v>
      </c>
      <c r="G144" s="6" t="s">
        <v>1225</v>
      </c>
      <c r="H144" s="6" t="s">
        <v>1226</v>
      </c>
      <c r="I144" s="6" t="s">
        <v>1688</v>
      </c>
      <c r="J144" s="6" t="s">
        <v>1689</v>
      </c>
      <c r="K144" s="6" t="s">
        <v>1690</v>
      </c>
      <c r="L144" s="11" t="s">
        <v>858</v>
      </c>
    </row>
    <row r="145" spans="1:12" ht="259.2" x14ac:dyDescent="0.3">
      <c r="A145" s="6" t="s">
        <v>380</v>
      </c>
      <c r="B145" s="6" t="s">
        <v>381</v>
      </c>
      <c r="C145" s="6" t="s">
        <v>518</v>
      </c>
      <c r="D145" s="6" t="s">
        <v>639</v>
      </c>
      <c r="E145" s="6" t="s">
        <v>733</v>
      </c>
      <c r="F145" s="6" t="s">
        <v>1227</v>
      </c>
      <c r="G145" s="6" t="s">
        <v>1228</v>
      </c>
      <c r="H145" s="6" t="s">
        <v>2962</v>
      </c>
      <c r="I145" s="6" t="s">
        <v>1691</v>
      </c>
      <c r="J145" s="6" t="s">
        <v>1692</v>
      </c>
      <c r="K145" s="6" t="s">
        <v>1628</v>
      </c>
      <c r="L145" s="11" t="s">
        <v>856</v>
      </c>
    </row>
    <row r="146" spans="1:12" ht="28.8" x14ac:dyDescent="0.3">
      <c r="A146" s="6" t="s">
        <v>380</v>
      </c>
      <c r="B146" s="6" t="s">
        <v>153</v>
      </c>
      <c r="C146" s="6" t="s">
        <v>254</v>
      </c>
      <c r="D146" s="6" t="s">
        <v>255</v>
      </c>
      <c r="E146" s="6" t="s">
        <v>256</v>
      </c>
      <c r="F146" s="6" t="s">
        <v>1229</v>
      </c>
      <c r="G146" s="6" t="s">
        <v>1230</v>
      </c>
      <c r="H146" s="6" t="s">
        <v>1231</v>
      </c>
      <c r="I146" s="6" t="s">
        <v>1693</v>
      </c>
      <c r="J146" s="6" t="s">
        <v>1694</v>
      </c>
      <c r="K146" s="6" t="s">
        <v>1695</v>
      </c>
      <c r="L146" s="11" t="s">
        <v>154</v>
      </c>
    </row>
    <row r="147" spans="1:12" ht="43.2" x14ac:dyDescent="0.3">
      <c r="A147" s="6" t="s">
        <v>380</v>
      </c>
      <c r="B147" s="6" t="s">
        <v>65</v>
      </c>
      <c r="C147" s="6" t="s">
        <v>263</v>
      </c>
      <c r="D147" s="6" t="s">
        <v>264</v>
      </c>
      <c r="E147" s="6" t="s">
        <v>265</v>
      </c>
      <c r="F147" s="6" t="s">
        <v>1232</v>
      </c>
      <c r="G147" s="6" t="s">
        <v>1233</v>
      </c>
      <c r="H147" s="6" t="s">
        <v>1234</v>
      </c>
      <c r="I147" s="6" t="s">
        <v>1696</v>
      </c>
      <c r="J147" s="6" t="s">
        <v>1697</v>
      </c>
      <c r="K147" s="6" t="s">
        <v>1698</v>
      </c>
      <c r="L147" s="11" t="s">
        <v>158</v>
      </c>
    </row>
    <row r="148" spans="1:12" ht="43.2" x14ac:dyDescent="0.3">
      <c r="A148" s="6" t="s">
        <v>380</v>
      </c>
      <c r="B148" s="6" t="s">
        <v>382</v>
      </c>
      <c r="C148" s="6" t="s">
        <v>519</v>
      </c>
      <c r="D148" s="6" t="s">
        <v>640</v>
      </c>
      <c r="E148" s="6" t="s">
        <v>739</v>
      </c>
      <c r="F148" s="6" t="s">
        <v>1235</v>
      </c>
      <c r="G148" s="6" t="s">
        <v>1236</v>
      </c>
      <c r="H148" s="6" t="s">
        <v>1237</v>
      </c>
      <c r="I148" s="7" t="s">
        <v>1699</v>
      </c>
      <c r="J148" s="6" t="s">
        <v>1700</v>
      </c>
      <c r="K148" s="6" t="s">
        <v>1701</v>
      </c>
      <c r="L148" s="11" t="s">
        <v>857</v>
      </c>
    </row>
    <row r="149" spans="1:12" ht="115.2" x14ac:dyDescent="0.3">
      <c r="A149" s="6" t="s">
        <v>383</v>
      </c>
      <c r="B149" s="6" t="s">
        <v>2040</v>
      </c>
      <c r="C149" s="6" t="s">
        <v>520</v>
      </c>
      <c r="D149" s="6" t="s">
        <v>641</v>
      </c>
      <c r="E149" s="6" t="s">
        <v>740</v>
      </c>
      <c r="F149" s="6" t="s">
        <v>1238</v>
      </c>
      <c r="G149" s="6" t="s">
        <v>1239</v>
      </c>
      <c r="H149" s="6" t="s">
        <v>1240</v>
      </c>
      <c r="I149" s="6" t="s">
        <v>1702</v>
      </c>
      <c r="J149" s="6" t="s">
        <v>1703</v>
      </c>
      <c r="K149" s="6" t="s">
        <v>1704</v>
      </c>
      <c r="L149" s="11" t="s">
        <v>860</v>
      </c>
    </row>
    <row r="150" spans="1:12" ht="43.2" x14ac:dyDescent="0.3">
      <c r="A150" s="6" t="s">
        <v>383</v>
      </c>
      <c r="B150" s="6" t="s">
        <v>384</v>
      </c>
      <c r="C150" s="6" t="s">
        <v>521</v>
      </c>
      <c r="D150" s="6" t="s">
        <v>642</v>
      </c>
      <c r="E150" s="6" t="s">
        <v>2047</v>
      </c>
      <c r="F150" s="6" t="s">
        <v>1241</v>
      </c>
      <c r="G150" s="6" t="s">
        <v>1242</v>
      </c>
      <c r="H150" s="6" t="s">
        <v>2047</v>
      </c>
      <c r="I150" s="6" t="s">
        <v>1705</v>
      </c>
      <c r="J150" s="6" t="s">
        <v>1706</v>
      </c>
      <c r="K150" s="6" t="s">
        <v>2047</v>
      </c>
      <c r="L150" s="11" t="s">
        <v>859</v>
      </c>
    </row>
    <row r="151" spans="1:12" ht="43.2" x14ac:dyDescent="0.3">
      <c r="A151" s="6" t="s">
        <v>383</v>
      </c>
      <c r="B151" s="6" t="s">
        <v>385</v>
      </c>
      <c r="C151" s="6" t="s">
        <v>522</v>
      </c>
      <c r="D151" s="6" t="s">
        <v>643</v>
      </c>
      <c r="E151" s="6" t="s">
        <v>741</v>
      </c>
      <c r="F151" s="6" t="s">
        <v>1243</v>
      </c>
      <c r="G151" s="6" t="s">
        <v>1244</v>
      </c>
      <c r="H151" s="6" t="s">
        <v>1245</v>
      </c>
      <c r="I151" s="6" t="s">
        <v>1707</v>
      </c>
      <c r="J151" s="6" t="s">
        <v>1708</v>
      </c>
      <c r="K151" s="6" t="s">
        <v>2047</v>
      </c>
      <c r="L151" s="11" t="s">
        <v>861</v>
      </c>
    </row>
    <row r="152" spans="1:12" ht="100.8" x14ac:dyDescent="0.3">
      <c r="A152" s="6" t="s">
        <v>383</v>
      </c>
      <c r="B152" s="6" t="s">
        <v>386</v>
      </c>
      <c r="C152" s="6" t="s">
        <v>523</v>
      </c>
      <c r="D152" s="6" t="s">
        <v>644</v>
      </c>
      <c r="E152" s="6" t="s">
        <v>742</v>
      </c>
      <c r="F152" s="6" t="s">
        <v>1246</v>
      </c>
      <c r="G152" s="6" t="s">
        <v>1247</v>
      </c>
      <c r="H152" s="6" t="s">
        <v>1248</v>
      </c>
      <c r="I152" s="6" t="s">
        <v>1709</v>
      </c>
      <c r="J152" s="6" t="s">
        <v>1710</v>
      </c>
      <c r="K152" s="6" t="s">
        <v>1711</v>
      </c>
      <c r="L152" s="11" t="s">
        <v>862</v>
      </c>
    </row>
    <row r="153" spans="1:12" ht="230.4" x14ac:dyDescent="0.3">
      <c r="A153" s="6" t="s">
        <v>383</v>
      </c>
      <c r="B153" s="6" t="s">
        <v>387</v>
      </c>
      <c r="C153" s="6" t="s">
        <v>744</v>
      </c>
      <c r="D153" s="6" t="s">
        <v>2943</v>
      </c>
      <c r="E153" s="6" t="s">
        <v>743</v>
      </c>
      <c r="F153" s="6" t="s">
        <v>1249</v>
      </c>
      <c r="G153" s="6" t="s">
        <v>1250</v>
      </c>
      <c r="H153" s="6" t="s">
        <v>1251</v>
      </c>
      <c r="I153" s="6" t="s">
        <v>1712</v>
      </c>
      <c r="J153" s="6" t="s">
        <v>1713</v>
      </c>
      <c r="K153" s="6" t="s">
        <v>1714</v>
      </c>
      <c r="L153" s="11" t="s">
        <v>863</v>
      </c>
    </row>
    <row r="154" spans="1:12" ht="28.8" x14ac:dyDescent="0.3">
      <c r="A154" s="6" t="s">
        <v>388</v>
      </c>
      <c r="B154" s="6" t="s">
        <v>2040</v>
      </c>
      <c r="C154" s="6" t="s">
        <v>524</v>
      </c>
      <c r="D154" s="6" t="s">
        <v>645</v>
      </c>
      <c r="E154" s="6" t="s">
        <v>2047</v>
      </c>
      <c r="F154" s="6" t="s">
        <v>1252</v>
      </c>
      <c r="G154" s="6" t="s">
        <v>1253</v>
      </c>
      <c r="H154" s="6" t="s">
        <v>2047</v>
      </c>
      <c r="I154" s="6" t="s">
        <v>1715</v>
      </c>
      <c r="J154" s="6" t="s">
        <v>1716</v>
      </c>
      <c r="K154" s="6" t="s">
        <v>2047</v>
      </c>
      <c r="L154" s="11" t="s">
        <v>864</v>
      </c>
    </row>
    <row r="155" spans="1:12" ht="28.8" x14ac:dyDescent="0.3">
      <c r="A155" s="6" t="s">
        <v>388</v>
      </c>
      <c r="B155" s="6" t="s">
        <v>389</v>
      </c>
      <c r="C155" s="6" t="s">
        <v>525</v>
      </c>
      <c r="D155" s="6" t="s">
        <v>646</v>
      </c>
      <c r="E155" s="6" t="s">
        <v>2047</v>
      </c>
      <c r="F155" s="6" t="s">
        <v>1254</v>
      </c>
      <c r="G155" s="6" t="s">
        <v>1255</v>
      </c>
      <c r="H155" s="6" t="s">
        <v>2047</v>
      </c>
      <c r="I155" s="6" t="s">
        <v>1717</v>
      </c>
      <c r="J155" s="6" t="s">
        <v>1718</v>
      </c>
      <c r="K155" s="6" t="s">
        <v>2047</v>
      </c>
      <c r="L155" s="11" t="s">
        <v>865</v>
      </c>
    </row>
    <row r="156" spans="1:12" ht="28.8" x14ac:dyDescent="0.3">
      <c r="A156" s="6" t="s">
        <v>388</v>
      </c>
      <c r="B156" s="6" t="s">
        <v>390</v>
      </c>
      <c r="C156" s="6" t="s">
        <v>526</v>
      </c>
      <c r="D156" s="6" t="s">
        <v>647</v>
      </c>
      <c r="E156" s="6" t="s">
        <v>2047</v>
      </c>
      <c r="F156" s="6" t="s">
        <v>1256</v>
      </c>
      <c r="G156" s="6" t="s">
        <v>1257</v>
      </c>
      <c r="H156" s="6" t="s">
        <v>2047</v>
      </c>
      <c r="I156" s="6" t="s">
        <v>1719</v>
      </c>
      <c r="J156" s="6" t="s">
        <v>1720</v>
      </c>
      <c r="K156" s="6" t="s">
        <v>2047</v>
      </c>
      <c r="L156" s="11" t="s">
        <v>866</v>
      </c>
    </row>
    <row r="157" spans="1:12" ht="129.6" x14ac:dyDescent="0.3">
      <c r="A157" s="6" t="s">
        <v>388</v>
      </c>
      <c r="B157" s="6" t="s">
        <v>391</v>
      </c>
      <c r="C157" s="6" t="s">
        <v>747</v>
      </c>
      <c r="D157" s="6" t="s">
        <v>746</v>
      </c>
      <c r="E157" s="6" t="s">
        <v>745</v>
      </c>
      <c r="F157" s="6" t="s">
        <v>1258</v>
      </c>
      <c r="G157" s="6" t="s">
        <v>1259</v>
      </c>
      <c r="H157" s="6" t="s">
        <v>1260</v>
      </c>
      <c r="I157" s="6" t="s">
        <v>1721</v>
      </c>
      <c r="J157" s="6" t="s">
        <v>1722</v>
      </c>
      <c r="K157" s="6" t="s">
        <v>1723</v>
      </c>
      <c r="L157" s="11" t="s">
        <v>867</v>
      </c>
    </row>
    <row r="158" spans="1:12" ht="28.8" x14ac:dyDescent="0.3">
      <c r="A158" s="6" t="s">
        <v>388</v>
      </c>
      <c r="B158" s="6" t="s">
        <v>61</v>
      </c>
      <c r="C158" s="6" t="s">
        <v>240</v>
      </c>
      <c r="D158" s="6" t="s">
        <v>241</v>
      </c>
      <c r="E158" s="6" t="s">
        <v>2047</v>
      </c>
      <c r="F158" s="6" t="s">
        <v>1261</v>
      </c>
      <c r="G158" s="6" t="s">
        <v>1262</v>
      </c>
      <c r="H158" s="6" t="s">
        <v>2047</v>
      </c>
      <c r="I158" s="6" t="s">
        <v>1724</v>
      </c>
      <c r="J158" s="6" t="s">
        <v>1725</v>
      </c>
      <c r="K158" s="6" t="s">
        <v>2047</v>
      </c>
      <c r="L158" s="11" t="s">
        <v>149</v>
      </c>
    </row>
    <row r="159" spans="1:12" ht="201.6" x14ac:dyDescent="0.3">
      <c r="A159" s="6" t="s">
        <v>388</v>
      </c>
      <c r="B159" s="6" t="s">
        <v>392</v>
      </c>
      <c r="C159" s="6" t="s">
        <v>527</v>
      </c>
      <c r="D159" s="6" t="s">
        <v>648</v>
      </c>
      <c r="E159" s="6" t="s">
        <v>748</v>
      </c>
      <c r="F159" s="6" t="s">
        <v>1263</v>
      </c>
      <c r="G159" s="6" t="s">
        <v>1264</v>
      </c>
      <c r="H159" s="6" t="s">
        <v>1265</v>
      </c>
      <c r="I159" s="6" t="s">
        <v>1726</v>
      </c>
      <c r="J159" s="6" t="s">
        <v>1727</v>
      </c>
      <c r="K159" s="6" t="s">
        <v>1728</v>
      </c>
      <c r="L159" s="11" t="s">
        <v>868</v>
      </c>
    </row>
    <row r="160" spans="1:12" ht="43.2" x14ac:dyDescent="0.3">
      <c r="A160" s="6" t="s">
        <v>388</v>
      </c>
      <c r="B160" s="6" t="s">
        <v>66</v>
      </c>
      <c r="C160" s="6" t="s">
        <v>251</v>
      </c>
      <c r="D160" s="6" t="s">
        <v>252</v>
      </c>
      <c r="E160" s="6" t="s">
        <v>253</v>
      </c>
      <c r="F160" s="6" t="s">
        <v>1266</v>
      </c>
      <c r="G160" s="6" t="s">
        <v>1267</v>
      </c>
      <c r="H160" s="6" t="s">
        <v>1268</v>
      </c>
      <c r="I160" s="6" t="s">
        <v>1729</v>
      </c>
      <c r="J160" s="6" t="s">
        <v>1730</v>
      </c>
      <c r="K160" s="6" t="s">
        <v>1731</v>
      </c>
      <c r="L160" s="11" t="s">
        <v>156</v>
      </c>
    </row>
    <row r="161" spans="1:12" ht="57.6" x14ac:dyDescent="0.3">
      <c r="A161" s="6" t="s">
        <v>388</v>
      </c>
      <c r="B161" s="6" t="s">
        <v>393</v>
      </c>
      <c r="C161" s="6" t="s">
        <v>528</v>
      </c>
      <c r="D161" s="6" t="s">
        <v>649</v>
      </c>
      <c r="E161" s="6" t="s">
        <v>749</v>
      </c>
      <c r="F161" s="6" t="s">
        <v>1269</v>
      </c>
      <c r="G161" s="6" t="s">
        <v>1270</v>
      </c>
      <c r="H161" s="6" t="s">
        <v>1271</v>
      </c>
      <c r="I161" s="6" t="s">
        <v>1732</v>
      </c>
      <c r="J161" s="6" t="s">
        <v>1733</v>
      </c>
      <c r="K161" s="6" t="s">
        <v>1734</v>
      </c>
      <c r="L161" s="11" t="s">
        <v>869</v>
      </c>
    </row>
    <row r="162" spans="1:12" ht="57.6" x14ac:dyDescent="0.3">
      <c r="A162" s="6" t="s">
        <v>388</v>
      </c>
      <c r="B162" s="6" t="s">
        <v>394</v>
      </c>
      <c r="C162" s="6" t="s">
        <v>529</v>
      </c>
      <c r="D162" s="6" t="s">
        <v>198</v>
      </c>
      <c r="E162" s="6" t="s">
        <v>750</v>
      </c>
      <c r="F162" s="6" t="s">
        <v>1272</v>
      </c>
      <c r="G162" s="6" t="s">
        <v>1273</v>
      </c>
      <c r="H162" s="6" t="s">
        <v>1274</v>
      </c>
      <c r="I162" s="6" t="s">
        <v>1735</v>
      </c>
      <c r="J162" s="6" t="s">
        <v>1397</v>
      </c>
      <c r="K162" s="6" t="s">
        <v>1736</v>
      </c>
      <c r="L162" s="11" t="s">
        <v>870</v>
      </c>
    </row>
    <row r="163" spans="1:12" ht="43.2" x14ac:dyDescent="0.3">
      <c r="A163" s="6" t="s">
        <v>395</v>
      </c>
      <c r="B163" s="6" t="s">
        <v>2040</v>
      </c>
      <c r="C163" s="6" t="s">
        <v>530</v>
      </c>
      <c r="D163" s="6" t="s">
        <v>650</v>
      </c>
      <c r="E163" s="6" t="s">
        <v>751</v>
      </c>
      <c r="F163" s="6" t="s">
        <v>1275</v>
      </c>
      <c r="G163" s="6" t="s">
        <v>1276</v>
      </c>
      <c r="H163" s="6" t="s">
        <v>1277</v>
      </c>
      <c r="I163" s="6" t="s">
        <v>1737</v>
      </c>
      <c r="J163" s="6" t="s">
        <v>1738</v>
      </c>
      <c r="K163" s="6" t="s">
        <v>1739</v>
      </c>
      <c r="L163" s="11" t="s">
        <v>871</v>
      </c>
    </row>
    <row r="164" spans="1:12" ht="57.6" x14ac:dyDescent="0.3">
      <c r="A164" s="6" t="s">
        <v>395</v>
      </c>
      <c r="B164" s="6" t="s">
        <v>396</v>
      </c>
      <c r="C164" s="6" t="s">
        <v>531</v>
      </c>
      <c r="D164" s="6" t="s">
        <v>651</v>
      </c>
      <c r="E164" s="6" t="s">
        <v>752</v>
      </c>
      <c r="F164" s="6" t="s">
        <v>1278</v>
      </c>
      <c r="G164" s="6" t="s">
        <v>1279</v>
      </c>
      <c r="H164" s="6" t="s">
        <v>1280</v>
      </c>
      <c r="I164" s="6" t="s">
        <v>1740</v>
      </c>
      <c r="J164" s="6" t="s">
        <v>1741</v>
      </c>
      <c r="K164" s="6" t="s">
        <v>1742</v>
      </c>
      <c r="L164" s="11" t="s">
        <v>872</v>
      </c>
    </row>
    <row r="165" spans="1:12" ht="57.6" x14ac:dyDescent="0.3">
      <c r="A165" s="6" t="s">
        <v>395</v>
      </c>
      <c r="B165" s="6" t="s">
        <v>397</v>
      </c>
      <c r="C165" s="6" t="s">
        <v>532</v>
      </c>
      <c r="D165" s="6" t="s">
        <v>652</v>
      </c>
      <c r="E165" s="6" t="s">
        <v>753</v>
      </c>
      <c r="F165" s="6" t="s">
        <v>1281</v>
      </c>
      <c r="G165" s="6" t="s">
        <v>1282</v>
      </c>
      <c r="H165" s="6" t="s">
        <v>1283</v>
      </c>
      <c r="I165" s="6" t="s">
        <v>1743</v>
      </c>
      <c r="J165" s="6" t="s">
        <v>1744</v>
      </c>
      <c r="K165" s="6" t="s">
        <v>1745</v>
      </c>
      <c r="L165" s="11" t="s">
        <v>873</v>
      </c>
    </row>
    <row r="166" spans="1:12" ht="43.2" x14ac:dyDescent="0.3">
      <c r="A166" s="6" t="s">
        <v>398</v>
      </c>
      <c r="B166" s="6" t="s">
        <v>2040</v>
      </c>
      <c r="C166" s="6" t="s">
        <v>533</v>
      </c>
      <c r="D166" s="6" t="s">
        <v>653</v>
      </c>
      <c r="E166" s="6" t="s">
        <v>2047</v>
      </c>
      <c r="F166" s="6" t="s">
        <v>1284</v>
      </c>
      <c r="G166" s="6" t="s">
        <v>1285</v>
      </c>
      <c r="H166" s="6" t="s">
        <v>2047</v>
      </c>
      <c r="I166" s="6" t="s">
        <v>1746</v>
      </c>
      <c r="J166" s="6" t="s">
        <v>1747</v>
      </c>
      <c r="K166" s="6" t="s">
        <v>2047</v>
      </c>
      <c r="L166" s="11" t="s">
        <v>874</v>
      </c>
    </row>
    <row r="167" spans="1:12" ht="43.2" x14ac:dyDescent="0.3">
      <c r="A167" s="6" t="s">
        <v>398</v>
      </c>
      <c r="B167" s="6" t="s">
        <v>152</v>
      </c>
      <c r="C167" s="6" t="s">
        <v>245</v>
      </c>
      <c r="D167" s="6" t="s">
        <v>246</v>
      </c>
      <c r="E167" s="6" t="s">
        <v>2047</v>
      </c>
      <c r="F167" s="6" t="s">
        <v>1286</v>
      </c>
      <c r="G167" s="6" t="s">
        <v>1158</v>
      </c>
      <c r="H167" s="6" t="s">
        <v>2047</v>
      </c>
      <c r="I167" s="6" t="s">
        <v>1748</v>
      </c>
      <c r="J167" s="6" t="s">
        <v>1621</v>
      </c>
      <c r="K167" s="6" t="s">
        <v>2047</v>
      </c>
      <c r="L167" s="11" t="s">
        <v>151</v>
      </c>
    </row>
    <row r="168" spans="1:12" ht="43.2" x14ac:dyDescent="0.3">
      <c r="A168" s="6" t="s">
        <v>398</v>
      </c>
      <c r="B168" s="6" t="s">
        <v>399</v>
      </c>
      <c r="C168" s="6" t="s">
        <v>534</v>
      </c>
      <c r="D168" s="6" t="s">
        <v>654</v>
      </c>
      <c r="E168" s="6" t="s">
        <v>2047</v>
      </c>
      <c r="F168" s="6" t="s">
        <v>2965</v>
      </c>
      <c r="G168" s="6" t="s">
        <v>1287</v>
      </c>
      <c r="H168" s="6" t="s">
        <v>2047</v>
      </c>
      <c r="I168" s="6" t="s">
        <v>1749</v>
      </c>
      <c r="J168" s="6" t="s">
        <v>1750</v>
      </c>
      <c r="K168" s="6" t="s">
        <v>2047</v>
      </c>
      <c r="L168" s="11" t="s">
        <v>878</v>
      </c>
    </row>
    <row r="169" spans="1:12" ht="43.2" x14ac:dyDescent="0.3">
      <c r="A169" s="6" t="s">
        <v>398</v>
      </c>
      <c r="B169" s="6" t="s">
        <v>400</v>
      </c>
      <c r="C169" s="6" t="s">
        <v>535</v>
      </c>
      <c r="D169" s="6" t="s">
        <v>655</v>
      </c>
      <c r="E169" s="6" t="s">
        <v>2047</v>
      </c>
      <c r="F169" s="6" t="s">
        <v>2963</v>
      </c>
      <c r="G169" s="6" t="s">
        <v>1288</v>
      </c>
      <c r="H169" s="6" t="s">
        <v>2047</v>
      </c>
      <c r="I169" s="6" t="s">
        <v>1751</v>
      </c>
      <c r="J169" s="6" t="s">
        <v>1752</v>
      </c>
      <c r="K169" s="6" t="s">
        <v>2047</v>
      </c>
      <c r="L169" s="11" t="s">
        <v>877</v>
      </c>
    </row>
    <row r="170" spans="1:12" ht="28.8" x14ac:dyDescent="0.3">
      <c r="A170" s="6" t="s">
        <v>398</v>
      </c>
      <c r="B170" s="6" t="s">
        <v>401</v>
      </c>
      <c r="C170" s="6" t="s">
        <v>536</v>
      </c>
      <c r="D170" s="6" t="s">
        <v>656</v>
      </c>
      <c r="E170" s="6" t="s">
        <v>2047</v>
      </c>
      <c r="F170" s="6" t="s">
        <v>1289</v>
      </c>
      <c r="G170" s="6" t="s">
        <v>1290</v>
      </c>
      <c r="H170" s="6" t="s">
        <v>2047</v>
      </c>
      <c r="I170" s="6" t="s">
        <v>1753</v>
      </c>
      <c r="J170" s="6" t="s">
        <v>1754</v>
      </c>
      <c r="K170" s="6" t="s">
        <v>2047</v>
      </c>
      <c r="L170" s="11" t="s">
        <v>876</v>
      </c>
    </row>
    <row r="171" spans="1:12" ht="57.6" x14ac:dyDescent="0.3">
      <c r="A171" s="6" t="s">
        <v>398</v>
      </c>
      <c r="B171" s="6" t="s">
        <v>402</v>
      </c>
      <c r="C171" s="6" t="s">
        <v>537</v>
      </c>
      <c r="D171" s="6" t="s">
        <v>657</v>
      </c>
      <c r="E171" s="6" t="s">
        <v>754</v>
      </c>
      <c r="F171" s="6" t="s">
        <v>1291</v>
      </c>
      <c r="G171" s="6" t="s">
        <v>1292</v>
      </c>
      <c r="H171" s="6" t="s">
        <v>1293</v>
      </c>
      <c r="I171" s="6" t="s">
        <v>1755</v>
      </c>
      <c r="J171" s="6" t="s">
        <v>1756</v>
      </c>
      <c r="K171" s="6" t="s">
        <v>1757</v>
      </c>
      <c r="L171" s="11" t="s">
        <v>875</v>
      </c>
    </row>
    <row r="172" spans="1:12" ht="43.2" x14ac:dyDescent="0.3">
      <c r="A172" s="6" t="s">
        <v>403</v>
      </c>
      <c r="B172" s="6" t="s">
        <v>2040</v>
      </c>
      <c r="C172" s="6" t="s">
        <v>538</v>
      </c>
      <c r="D172" s="6" t="s">
        <v>658</v>
      </c>
      <c r="E172" s="6" t="s">
        <v>755</v>
      </c>
      <c r="F172" s="6" t="s">
        <v>1294</v>
      </c>
      <c r="G172" s="6" t="s">
        <v>1295</v>
      </c>
      <c r="H172" s="6" t="s">
        <v>1296</v>
      </c>
      <c r="I172" s="6" t="s">
        <v>1758</v>
      </c>
      <c r="J172" s="6" t="s">
        <v>1759</v>
      </c>
      <c r="K172" s="6" t="s">
        <v>1760</v>
      </c>
      <c r="L172" s="11" t="s">
        <v>874</v>
      </c>
    </row>
    <row r="173" spans="1:12" ht="57.6" x14ac:dyDescent="0.3">
      <c r="A173" s="6" t="s">
        <v>403</v>
      </c>
      <c r="B173" s="6" t="s">
        <v>161</v>
      </c>
      <c r="C173" s="6" t="s">
        <v>247</v>
      </c>
      <c r="D173" s="6" t="s">
        <v>248</v>
      </c>
      <c r="E173" s="6" t="s">
        <v>2047</v>
      </c>
      <c r="F173" s="6" t="s">
        <v>1297</v>
      </c>
      <c r="G173" s="6" t="s">
        <v>1174</v>
      </c>
      <c r="H173" s="6" t="s">
        <v>2047</v>
      </c>
      <c r="I173" s="6" t="s">
        <v>1761</v>
      </c>
      <c r="J173" s="6" t="s">
        <v>1639</v>
      </c>
      <c r="K173" s="6" t="s">
        <v>2047</v>
      </c>
      <c r="L173" s="11" t="s">
        <v>151</v>
      </c>
    </row>
    <row r="174" spans="1:12" ht="57.6" x14ac:dyDescent="0.3">
      <c r="A174" s="6" t="s">
        <v>403</v>
      </c>
      <c r="B174" s="6" t="s">
        <v>404</v>
      </c>
      <c r="C174" s="6" t="s">
        <v>539</v>
      </c>
      <c r="D174" s="6" t="s">
        <v>659</v>
      </c>
      <c r="E174" s="6" t="s">
        <v>2047</v>
      </c>
      <c r="F174" s="6" t="s">
        <v>1298</v>
      </c>
      <c r="G174" s="6" t="s">
        <v>1299</v>
      </c>
      <c r="H174" s="6" t="s">
        <v>2047</v>
      </c>
      <c r="I174" s="6" t="s">
        <v>1762</v>
      </c>
      <c r="J174" s="6" t="s">
        <v>1763</v>
      </c>
      <c r="K174" s="6" t="s">
        <v>2047</v>
      </c>
      <c r="L174" s="11" t="s">
        <v>878</v>
      </c>
    </row>
    <row r="175" spans="1:12" ht="57.6" x14ac:dyDescent="0.3">
      <c r="A175" s="6" t="s">
        <v>403</v>
      </c>
      <c r="B175" s="6" t="s">
        <v>405</v>
      </c>
      <c r="C175" s="6" t="s">
        <v>540</v>
      </c>
      <c r="D175" s="6" t="s">
        <v>660</v>
      </c>
      <c r="E175" s="6" t="s">
        <v>2047</v>
      </c>
      <c r="F175" s="6" t="s">
        <v>2964</v>
      </c>
      <c r="G175" s="6" t="s">
        <v>1300</v>
      </c>
      <c r="H175" s="6" t="s">
        <v>2047</v>
      </c>
      <c r="I175" s="6" t="s">
        <v>1764</v>
      </c>
      <c r="J175" s="6" t="s">
        <v>1765</v>
      </c>
      <c r="K175" s="6" t="s">
        <v>2047</v>
      </c>
      <c r="L175" s="11" t="s">
        <v>877</v>
      </c>
    </row>
    <row r="176" spans="1:12" ht="57.6" x14ac:dyDescent="0.3">
      <c r="A176" s="6" t="s">
        <v>403</v>
      </c>
      <c r="B176" s="6" t="s">
        <v>406</v>
      </c>
      <c r="C176" s="6" t="s">
        <v>541</v>
      </c>
      <c r="D176" s="6" t="s">
        <v>661</v>
      </c>
      <c r="E176" s="6" t="s">
        <v>2047</v>
      </c>
      <c r="F176" s="6" t="s">
        <v>1301</v>
      </c>
      <c r="G176" s="6" t="s">
        <v>1302</v>
      </c>
      <c r="H176" s="6" t="s">
        <v>2047</v>
      </c>
      <c r="I176" s="6" t="s">
        <v>1766</v>
      </c>
      <c r="J176" s="6" t="s">
        <v>1767</v>
      </c>
      <c r="K176" s="6" t="s">
        <v>2047</v>
      </c>
      <c r="L176" s="11" t="s">
        <v>876</v>
      </c>
    </row>
    <row r="177" spans="1:12" ht="72" x14ac:dyDescent="0.3">
      <c r="A177" s="6" t="s">
        <v>403</v>
      </c>
      <c r="B177" s="6" t="s">
        <v>407</v>
      </c>
      <c r="C177" s="6" t="s">
        <v>542</v>
      </c>
      <c r="D177" s="6" t="s">
        <v>662</v>
      </c>
      <c r="E177" s="6" t="s">
        <v>756</v>
      </c>
      <c r="F177" s="6" t="s">
        <v>1303</v>
      </c>
      <c r="G177" s="6" t="s">
        <v>1304</v>
      </c>
      <c r="H177" s="6" t="s">
        <v>1305</v>
      </c>
      <c r="I177" s="6" t="s">
        <v>1768</v>
      </c>
      <c r="J177" s="6" t="s">
        <v>1769</v>
      </c>
      <c r="K177" s="6" t="s">
        <v>1770</v>
      </c>
      <c r="L177" s="11" t="s">
        <v>875</v>
      </c>
    </row>
    <row r="178" spans="1:12" ht="43.2" x14ac:dyDescent="0.3">
      <c r="A178" s="6" t="s">
        <v>408</v>
      </c>
      <c r="B178" s="6" t="s">
        <v>2040</v>
      </c>
      <c r="C178" s="6" t="s">
        <v>543</v>
      </c>
      <c r="D178" s="6" t="s">
        <v>663</v>
      </c>
      <c r="E178" s="6" t="s">
        <v>2047</v>
      </c>
      <c r="F178" s="6" t="s">
        <v>1306</v>
      </c>
      <c r="G178" s="6" t="s">
        <v>1307</v>
      </c>
      <c r="H178" s="6" t="s">
        <v>2047</v>
      </c>
      <c r="I178" s="6" t="s">
        <v>1771</v>
      </c>
      <c r="J178" s="6" t="s">
        <v>1772</v>
      </c>
      <c r="K178" s="6" t="s">
        <v>2047</v>
      </c>
      <c r="L178" s="11" t="s">
        <v>879</v>
      </c>
    </row>
    <row r="179" spans="1:12" ht="28.8" x14ac:dyDescent="0.3">
      <c r="A179" s="6" t="s">
        <v>408</v>
      </c>
      <c r="B179" s="6" t="s">
        <v>62</v>
      </c>
      <c r="C179" s="6" t="s">
        <v>242</v>
      </c>
      <c r="D179" s="6" t="s">
        <v>243</v>
      </c>
      <c r="E179" s="6" t="s">
        <v>244</v>
      </c>
      <c r="F179" s="6" t="s">
        <v>1308</v>
      </c>
      <c r="G179" s="6" t="s">
        <v>2966</v>
      </c>
      <c r="H179" s="6" t="s">
        <v>2967</v>
      </c>
      <c r="I179" s="6" t="s">
        <v>1773</v>
      </c>
      <c r="J179" s="6" t="s">
        <v>1774</v>
      </c>
      <c r="K179" s="6" t="s">
        <v>1775</v>
      </c>
      <c r="L179" s="11" t="s">
        <v>150</v>
      </c>
    </row>
    <row r="180" spans="1:12" ht="28.8" x14ac:dyDescent="0.3">
      <c r="A180" s="6" t="s">
        <v>408</v>
      </c>
      <c r="B180" s="6" t="s">
        <v>409</v>
      </c>
      <c r="C180" s="6" t="s">
        <v>544</v>
      </c>
      <c r="D180" s="6" t="s">
        <v>664</v>
      </c>
      <c r="E180" s="6" t="s">
        <v>757</v>
      </c>
      <c r="F180" s="6" t="s">
        <v>1309</v>
      </c>
      <c r="G180" s="6" t="s">
        <v>1310</v>
      </c>
      <c r="H180" s="6" t="s">
        <v>1311</v>
      </c>
      <c r="I180" s="6" t="s">
        <v>1776</v>
      </c>
      <c r="J180" s="6" t="s">
        <v>1777</v>
      </c>
      <c r="K180" s="6" t="s">
        <v>1778</v>
      </c>
      <c r="L180" s="11" t="s">
        <v>881</v>
      </c>
    </row>
    <row r="181" spans="1:12" ht="28.8" x14ac:dyDescent="0.3">
      <c r="A181" s="6" t="s">
        <v>408</v>
      </c>
      <c r="B181" s="6" t="s">
        <v>410</v>
      </c>
      <c r="C181" s="6" t="s">
        <v>545</v>
      </c>
      <c r="D181" s="6" t="s">
        <v>665</v>
      </c>
      <c r="E181" s="6" t="s">
        <v>2047</v>
      </c>
      <c r="F181" s="6" t="s">
        <v>1312</v>
      </c>
      <c r="G181" s="6" t="s">
        <v>2968</v>
      </c>
      <c r="H181" s="6" t="s">
        <v>2047</v>
      </c>
      <c r="I181" s="6" t="s">
        <v>1779</v>
      </c>
      <c r="J181" s="6" t="s">
        <v>1780</v>
      </c>
      <c r="K181" s="6" t="s">
        <v>2047</v>
      </c>
      <c r="L181" s="11" t="s">
        <v>882</v>
      </c>
    </row>
    <row r="182" spans="1:12" ht="28.8" x14ac:dyDescent="0.3">
      <c r="A182" s="6" t="s">
        <v>408</v>
      </c>
      <c r="B182" s="6" t="s">
        <v>411</v>
      </c>
      <c r="C182" s="6" t="s">
        <v>546</v>
      </c>
      <c r="D182" s="6" t="s">
        <v>666</v>
      </c>
      <c r="E182" s="6" t="s">
        <v>2047</v>
      </c>
      <c r="F182" s="6" t="s">
        <v>1313</v>
      </c>
      <c r="G182" s="6" t="s">
        <v>1314</v>
      </c>
      <c r="H182" s="6" t="s">
        <v>2047</v>
      </c>
      <c r="I182" s="6" t="s">
        <v>1781</v>
      </c>
      <c r="J182" s="6" t="s">
        <v>1782</v>
      </c>
      <c r="K182" s="6" t="s">
        <v>2047</v>
      </c>
      <c r="L182" s="11" t="s">
        <v>880</v>
      </c>
    </row>
    <row r="183" spans="1:12" ht="57.6" x14ac:dyDescent="0.3">
      <c r="A183" s="6" t="s">
        <v>408</v>
      </c>
      <c r="B183" s="6" t="s">
        <v>412</v>
      </c>
      <c r="C183" s="6" t="s">
        <v>547</v>
      </c>
      <c r="D183" s="6" t="s">
        <v>667</v>
      </c>
      <c r="E183" s="6" t="s">
        <v>758</v>
      </c>
      <c r="F183" s="6" t="s">
        <v>1315</v>
      </c>
      <c r="G183" s="6" t="s">
        <v>1316</v>
      </c>
      <c r="H183" s="6" t="s">
        <v>1317</v>
      </c>
      <c r="I183" s="6" t="s">
        <v>1783</v>
      </c>
      <c r="J183" s="6" t="s">
        <v>1784</v>
      </c>
      <c r="K183" s="6" t="s">
        <v>1785</v>
      </c>
      <c r="L183"/>
    </row>
    <row r="184" spans="1:12" ht="57.6" x14ac:dyDescent="0.3">
      <c r="A184" s="6" t="s">
        <v>413</v>
      </c>
      <c r="B184" s="6" t="s">
        <v>2040</v>
      </c>
      <c r="C184" s="6" t="s">
        <v>548</v>
      </c>
      <c r="D184" s="6" t="s">
        <v>668</v>
      </c>
      <c r="E184" s="6" t="s">
        <v>2047</v>
      </c>
      <c r="F184" s="6" t="s">
        <v>1318</v>
      </c>
      <c r="G184" s="6" t="s">
        <v>1319</v>
      </c>
      <c r="H184" s="6" t="s">
        <v>2047</v>
      </c>
      <c r="I184" s="6" t="s">
        <v>1786</v>
      </c>
      <c r="J184" s="6" t="s">
        <v>1787</v>
      </c>
      <c r="K184" s="6" t="s">
        <v>2047</v>
      </c>
      <c r="L184" s="11" t="s">
        <v>886</v>
      </c>
    </row>
    <row r="185" spans="1:12" ht="259.2" x14ac:dyDescent="0.3">
      <c r="A185" s="6" t="s">
        <v>413</v>
      </c>
      <c r="B185" s="6" t="s">
        <v>414</v>
      </c>
      <c r="C185" s="6" t="s">
        <v>549</v>
      </c>
      <c r="D185" s="6" t="s">
        <v>669</v>
      </c>
      <c r="E185" s="6" t="s">
        <v>733</v>
      </c>
      <c r="F185" s="6" t="s">
        <v>1320</v>
      </c>
      <c r="G185" s="6" t="s">
        <v>1321</v>
      </c>
      <c r="H185" s="6" t="s">
        <v>2969</v>
      </c>
      <c r="I185" s="6" t="s">
        <v>1788</v>
      </c>
      <c r="J185" s="6" t="s">
        <v>1789</v>
      </c>
      <c r="K185" s="12" t="s">
        <v>1628</v>
      </c>
      <c r="L185" s="11" t="s">
        <v>887</v>
      </c>
    </row>
    <row r="186" spans="1:12" ht="28.8" x14ac:dyDescent="0.3">
      <c r="A186" s="6" t="s">
        <v>413</v>
      </c>
      <c r="B186" s="6" t="s">
        <v>63</v>
      </c>
      <c r="C186" s="6" t="s">
        <v>249</v>
      </c>
      <c r="D186" s="6" t="s">
        <v>250</v>
      </c>
      <c r="E186" s="6" t="s">
        <v>2047</v>
      </c>
      <c r="F186" s="6" t="s">
        <v>1322</v>
      </c>
      <c r="G186" s="6" t="s">
        <v>1323</v>
      </c>
      <c r="H186" s="6" t="s">
        <v>2047</v>
      </c>
      <c r="I186" s="6" t="s">
        <v>1790</v>
      </c>
      <c r="J186" s="6" t="s">
        <v>1791</v>
      </c>
      <c r="K186" s="6" t="s">
        <v>2047</v>
      </c>
      <c r="L186" s="11" t="s">
        <v>155</v>
      </c>
    </row>
    <row r="187" spans="1:12" ht="28.8" x14ac:dyDescent="0.3">
      <c r="A187" s="6" t="s">
        <v>415</v>
      </c>
      <c r="B187" s="6" t="s">
        <v>2040</v>
      </c>
      <c r="C187" s="6" t="s">
        <v>550</v>
      </c>
      <c r="D187" s="6" t="s">
        <v>670</v>
      </c>
      <c r="E187" s="6" t="s">
        <v>2047</v>
      </c>
      <c r="F187" s="6" t="s">
        <v>1324</v>
      </c>
      <c r="G187" s="6" t="s">
        <v>1325</v>
      </c>
      <c r="H187" s="6" t="s">
        <v>2047</v>
      </c>
      <c r="I187" s="6" t="s">
        <v>1792</v>
      </c>
      <c r="J187" s="6" t="s">
        <v>1793</v>
      </c>
      <c r="K187" s="6" t="s">
        <v>2047</v>
      </c>
      <c r="L187" s="11" t="s">
        <v>888</v>
      </c>
    </row>
    <row r="188" spans="1:12" ht="28.8" x14ac:dyDescent="0.3">
      <c r="A188" s="6" t="s">
        <v>415</v>
      </c>
      <c r="B188" s="6" t="s">
        <v>58</v>
      </c>
      <c r="C188" s="6" t="s">
        <v>57</v>
      </c>
      <c r="D188" s="6" t="s">
        <v>239</v>
      </c>
      <c r="E188" s="6" t="s">
        <v>2047</v>
      </c>
      <c r="F188" s="6" t="s">
        <v>1326</v>
      </c>
      <c r="G188" s="6" t="s">
        <v>1327</v>
      </c>
      <c r="H188" s="6" t="s">
        <v>2047</v>
      </c>
      <c r="I188" s="6" t="s">
        <v>1794</v>
      </c>
      <c r="J188" s="6" t="s">
        <v>1795</v>
      </c>
      <c r="K188" s="6" t="s">
        <v>2047</v>
      </c>
      <c r="L188" s="11" t="s">
        <v>148</v>
      </c>
    </row>
    <row r="189" spans="1:12" ht="43.2" x14ac:dyDescent="0.3">
      <c r="A189" s="6" t="s">
        <v>415</v>
      </c>
      <c r="B189" s="6" t="s">
        <v>416</v>
      </c>
      <c r="C189" s="6" t="s">
        <v>551</v>
      </c>
      <c r="D189" s="6" t="s">
        <v>671</v>
      </c>
      <c r="E189" s="6" t="s">
        <v>759</v>
      </c>
      <c r="F189" s="6" t="s">
        <v>1328</v>
      </c>
      <c r="G189" s="6" t="s">
        <v>1329</v>
      </c>
      <c r="H189" s="6" t="s">
        <v>1330</v>
      </c>
      <c r="I189" s="6" t="s">
        <v>1796</v>
      </c>
      <c r="J189" s="6" t="s">
        <v>1797</v>
      </c>
      <c r="K189" s="6" t="s">
        <v>1798</v>
      </c>
      <c r="L189" s="11" t="s">
        <v>889</v>
      </c>
    </row>
    <row r="190" spans="1:12" ht="43.2" x14ac:dyDescent="0.3">
      <c r="A190" s="6" t="s">
        <v>415</v>
      </c>
      <c r="B190" s="6" t="s">
        <v>417</v>
      </c>
      <c r="C190" s="6" t="s">
        <v>552</v>
      </c>
      <c r="D190" s="6" t="s">
        <v>672</v>
      </c>
      <c r="E190" s="6" t="s">
        <v>2047</v>
      </c>
      <c r="F190" s="6" t="s">
        <v>1331</v>
      </c>
      <c r="G190" s="6" t="s">
        <v>1332</v>
      </c>
      <c r="H190" s="6" t="s">
        <v>2047</v>
      </c>
      <c r="I190" s="6" t="s">
        <v>1799</v>
      </c>
      <c r="J190" s="6" t="s">
        <v>1800</v>
      </c>
      <c r="K190" s="6" t="s">
        <v>2047</v>
      </c>
      <c r="L190" s="11" t="s">
        <v>890</v>
      </c>
    </row>
    <row r="191" spans="1:12" ht="43.2" x14ac:dyDescent="0.3">
      <c r="A191" s="6" t="s">
        <v>415</v>
      </c>
      <c r="B191" s="6" t="s">
        <v>418</v>
      </c>
      <c r="C191" s="6" t="s">
        <v>553</v>
      </c>
      <c r="D191" s="6" t="s">
        <v>673</v>
      </c>
      <c r="E191" s="6" t="s">
        <v>2047</v>
      </c>
      <c r="F191" s="6" t="s">
        <v>1333</v>
      </c>
      <c r="G191" s="6" t="s">
        <v>1334</v>
      </c>
      <c r="H191" s="6" t="s">
        <v>2047</v>
      </c>
      <c r="I191" s="6" t="s">
        <v>1801</v>
      </c>
      <c r="J191" s="6" t="s">
        <v>1802</v>
      </c>
      <c r="K191" s="6" t="s">
        <v>2047</v>
      </c>
      <c r="L191" s="11" t="s">
        <v>891</v>
      </c>
    </row>
    <row r="192" spans="1:12" ht="100.8" x14ac:dyDescent="0.3">
      <c r="A192" s="6" t="s">
        <v>415</v>
      </c>
      <c r="B192" s="6" t="s">
        <v>419</v>
      </c>
      <c r="C192" s="6" t="s">
        <v>674</v>
      </c>
      <c r="D192" s="6" t="s">
        <v>883</v>
      </c>
      <c r="E192" s="6" t="s">
        <v>884</v>
      </c>
      <c r="F192" s="6" t="s">
        <v>1335</v>
      </c>
      <c r="G192" s="6" t="s">
        <v>1336</v>
      </c>
      <c r="H192" s="6" t="s">
        <v>1337</v>
      </c>
      <c r="I192" s="6" t="s">
        <v>1803</v>
      </c>
      <c r="J192" s="6" t="s">
        <v>1804</v>
      </c>
      <c r="K192" s="6" t="s">
        <v>1805</v>
      </c>
      <c r="L192" s="11" t="s">
        <v>892</v>
      </c>
    </row>
    <row r="193" spans="1:12" ht="187.2" x14ac:dyDescent="0.3">
      <c r="A193" s="6" t="s">
        <v>415</v>
      </c>
      <c r="B193" s="6" t="s">
        <v>420</v>
      </c>
      <c r="C193" s="6" t="s">
        <v>761</v>
      </c>
      <c r="D193" s="6" t="s">
        <v>885</v>
      </c>
      <c r="E193" s="6" t="s">
        <v>760</v>
      </c>
      <c r="F193" s="6" t="s">
        <v>1340</v>
      </c>
      <c r="G193" s="6" t="s">
        <v>1339</v>
      </c>
      <c r="H193" s="6" t="s">
        <v>1338</v>
      </c>
      <c r="I193" s="6" t="s">
        <v>1806</v>
      </c>
      <c r="J193" s="6" t="s">
        <v>1807</v>
      </c>
      <c r="K193" s="6" t="s">
        <v>1808</v>
      </c>
      <c r="L193" s="11" t="s">
        <v>893</v>
      </c>
    </row>
    <row r="194" spans="1:12" ht="43.2" x14ac:dyDescent="0.3">
      <c r="A194" s="6" t="s">
        <v>415</v>
      </c>
      <c r="B194" s="6" t="s">
        <v>421</v>
      </c>
      <c r="C194" s="6" t="s">
        <v>554</v>
      </c>
      <c r="D194" s="6" t="s">
        <v>675</v>
      </c>
      <c r="E194" s="6" t="s">
        <v>210</v>
      </c>
      <c r="F194" s="6" t="s">
        <v>1341</v>
      </c>
      <c r="G194" s="6" t="s">
        <v>1342</v>
      </c>
      <c r="H194" s="6" t="s">
        <v>1049</v>
      </c>
      <c r="I194" s="6" t="s">
        <v>1809</v>
      </c>
      <c r="J194" s="6" t="s">
        <v>1810</v>
      </c>
      <c r="K194" s="6" t="s">
        <v>1508</v>
      </c>
      <c r="L194" s="11" t="s">
        <v>894</v>
      </c>
    </row>
    <row r="195" spans="1:12" ht="43.2" x14ac:dyDescent="0.3">
      <c r="A195" s="6" t="s">
        <v>422</v>
      </c>
      <c r="B195" s="6" t="s">
        <v>2040</v>
      </c>
      <c r="C195" s="6" t="s">
        <v>555</v>
      </c>
      <c r="D195" s="6" t="s">
        <v>676</v>
      </c>
      <c r="E195" s="6" t="s">
        <v>2047</v>
      </c>
      <c r="F195" s="6" t="s">
        <v>1343</v>
      </c>
      <c r="G195" s="6" t="s">
        <v>1344</v>
      </c>
      <c r="H195" s="6" t="s">
        <v>2047</v>
      </c>
      <c r="I195" s="6" t="s">
        <v>1811</v>
      </c>
      <c r="J195" s="6" t="s">
        <v>1812</v>
      </c>
      <c r="K195" s="6" t="s">
        <v>2047</v>
      </c>
      <c r="L195" s="11" t="s">
        <v>895</v>
      </c>
    </row>
    <row r="196" spans="1:12" ht="28.8" x14ac:dyDescent="0.3">
      <c r="A196" s="6" t="s">
        <v>422</v>
      </c>
      <c r="B196" s="6" t="s">
        <v>423</v>
      </c>
      <c r="C196" s="6" t="s">
        <v>556</v>
      </c>
      <c r="D196" s="6" t="s">
        <v>677</v>
      </c>
      <c r="E196" s="6" t="s">
        <v>762</v>
      </c>
      <c r="F196" s="6" t="s">
        <v>1345</v>
      </c>
      <c r="G196" s="6" t="s">
        <v>1347</v>
      </c>
      <c r="H196" s="6" t="s">
        <v>1349</v>
      </c>
      <c r="I196" s="6" t="s">
        <v>1813</v>
      </c>
      <c r="J196" s="6" t="s">
        <v>1814</v>
      </c>
      <c r="K196" s="6" t="s">
        <v>1815</v>
      </c>
      <c r="L196" s="11" t="s">
        <v>896</v>
      </c>
    </row>
    <row r="197" spans="1:12" ht="28.8" x14ac:dyDescent="0.3">
      <c r="A197" s="6" t="s">
        <v>422</v>
      </c>
      <c r="B197" s="6" t="s">
        <v>424</v>
      </c>
      <c r="C197" s="6" t="s">
        <v>557</v>
      </c>
      <c r="D197" s="6" t="s">
        <v>678</v>
      </c>
      <c r="E197" s="6" t="s">
        <v>763</v>
      </c>
      <c r="F197" s="6" t="s">
        <v>1346</v>
      </c>
      <c r="G197" s="6" t="s">
        <v>1348</v>
      </c>
      <c r="H197" s="6" t="s">
        <v>1350</v>
      </c>
      <c r="I197" s="6" t="s">
        <v>1816</v>
      </c>
      <c r="J197" s="6" t="s">
        <v>1817</v>
      </c>
      <c r="K197" s="6" t="s">
        <v>1818</v>
      </c>
      <c r="L197" s="11" t="s">
        <v>897</v>
      </c>
    </row>
    <row r="198" spans="1:12" x14ac:dyDescent="0.3">
      <c r="K198" s="6"/>
    </row>
  </sheetData>
  <phoneticPr fontId="5" type="noConversion"/>
  <hyperlinks>
    <hyperlink ref="L3" r:id="rId1" xr:uid="{7E542733-C15B-4263-B220-832F15258D8C}"/>
    <hyperlink ref="L2" r:id="rId2" xr:uid="{580E824D-8B45-4752-A164-93B06FF88287}"/>
    <hyperlink ref="L4" r:id="rId3" display="https://docs.peppol.eu/poacc/billing/3.0/2024-Q2/syntax/ubl-invoice/cbc-InvoiceTypeCode/" xr:uid="{C68C4BCC-BBE1-4077-87D4-B77456BF7E31}"/>
    <hyperlink ref="L5" r:id="rId4" xr:uid="{F254B78F-9AB7-4DA5-94C7-EC24EDC6246A}"/>
    <hyperlink ref="L6" r:id="rId5" xr:uid="{1043B43D-7C61-42EA-A64D-D3F7483792C7}"/>
    <hyperlink ref="L7" r:id="rId6" xr:uid="{8A2731FF-6B5E-4CDF-96CE-A3FF804098FC}"/>
    <hyperlink ref="L9" r:id="rId7" xr:uid="{3FA514D3-A60B-48C5-8314-D100209C5E68}"/>
    <hyperlink ref="L10" r:id="rId8" xr:uid="{4BCD99BA-065E-49DE-9C97-975AB2FCB03D}"/>
    <hyperlink ref="L11" r:id="rId9" xr:uid="{23ED2442-0112-48A0-8A93-18C5C0E6EE07}"/>
    <hyperlink ref="L12" r:id="rId10" xr:uid="{8BE861E5-0BB3-44C8-B5E9-049A45B1F117}"/>
    <hyperlink ref="L13" r:id="rId11" xr:uid="{6E79548D-4CBA-4FAD-8B94-CF87B7DD4EE6}"/>
    <hyperlink ref="L14" r:id="rId12" xr:uid="{2F61DF76-E7A7-4F9F-88BA-9BAB3E5B1A09}"/>
    <hyperlink ref="L15" r:id="rId13" xr:uid="{95692F0D-CE0C-4CD5-9B2D-7FBE8888B9F1}"/>
    <hyperlink ref="L16" r:id="rId14" xr:uid="{D2538D4D-11AF-4117-BC5D-E425188D1451}"/>
    <hyperlink ref="L17" r:id="rId15" xr:uid="{E53467DB-7BAA-4942-9B1D-E9F6867D5FC9}"/>
    <hyperlink ref="L18" r:id="rId16" display="https://docs.peppol.eu/poacc/billing/3.0/syntax/ubl-invoice/cac-AdditionalDocumentReference/cbc-ID/" xr:uid="{BAE0C2F4-BCC7-4B6B-A536-4818A28942BE}"/>
    <hyperlink ref="L19" r:id="rId17" xr:uid="{9207C5D9-C3E2-4529-8FF7-9F2436AC2700}"/>
    <hyperlink ref="L20" r:id="rId18" xr:uid="{38C75C68-74FF-47EB-9001-6ABB23773381}"/>
    <hyperlink ref="L27" r:id="rId19" display="https://docs.peppol.eu/poacc/billing/3.0/2024-Q2/syntax/ubl-creditnote/cac-BillingReference/" xr:uid="{796EF2D6-D886-421B-AE48-64429F402A65}"/>
    <hyperlink ref="L28" r:id="rId20" xr:uid="{7FF24D97-FEE3-4F7B-A6CB-C07A8FF4FCFD}"/>
    <hyperlink ref="L29" r:id="rId21" xr:uid="{CC2AEF22-C258-4C3E-A0ED-CB6AA513CDBE}"/>
    <hyperlink ref="L30" r:id="rId22" xr:uid="{19EC0988-1AA1-4FBB-892D-72FD47A92E7A}"/>
    <hyperlink ref="L31" r:id="rId23" xr:uid="{63ED7829-AFCD-4C18-9402-A6802B601455}"/>
    <hyperlink ref="L32" r:id="rId24" xr:uid="{26BC75CB-3FF5-49B7-9B72-2C720E697305}"/>
    <hyperlink ref="L33" r:id="rId25" display="https://docs.peppol.eu/poacc/billing/3.0/syntax/ubl-invoice/cac-AccountingSupplierParty/cac-Party/cac-PartyIdentification/cbc-ID/" xr:uid="{442CED35-58D6-4713-AFE1-74FDE6D10764}"/>
    <hyperlink ref="L34" r:id="rId26" display="https://docs.peppol.eu/poacc/billing/3.0/syntax/ubl-invoice/cac-AccountingSupplierParty/cac-Party/cac-PartyLegalEntity/cbc-CompanyID/" xr:uid="{90781B04-5746-42E1-A13B-AB0E32BFEA2A}"/>
    <hyperlink ref="L35" r:id="rId27" xr:uid="{6949AECA-3644-4ED2-A0B6-779A33DB808A}"/>
    <hyperlink ref="L36" r:id="rId28" xr:uid="{DE0711A4-57DC-4DAC-B3B0-98C172B6EC11}"/>
    <hyperlink ref="L37" r:id="rId29" xr:uid="{111B6CDD-6FBC-411D-A1E5-37254B009B97}"/>
    <hyperlink ref="L38" r:id="rId30" display="https://docs.peppol.eu/poacc/billing/3.0/2024-Q2/syntax/ubl-invoice/cac-AccountingSupplierParty/cac-Party/cbc-EndpointID/" xr:uid="{AF04C776-0F78-493E-9AB0-5DFD2E28107E}"/>
    <hyperlink ref="L55" r:id="rId31" display="https://docs.peppol.eu/poacc/billing/3.0/syntax/ubl-invoice/cac-AccountingCustomerParty/cac-Party/cac-PartyLegalEntity/cbc-CompanyID/" xr:uid="{40D42863-1C8B-48CB-BE91-1D50E65B0E37}"/>
    <hyperlink ref="L54" r:id="rId32" display="https://docs.peppol.eu/poacc/billing/3.0/syntax/ubl-invoice/cac-AccountingCustomerParty/cac-Party/cac-PartyIdentification/cbc-ID/" xr:uid="{D6490623-3153-4BF8-949E-B8B3CA64601B}"/>
    <hyperlink ref="L72" r:id="rId33" display="https://docs.peppol.eu/poacc/billing/3.0/2023-Q2/syntax/ubl-invoice/cac-PayeeParty/cac-PartyIdentification/cbc-ID/" xr:uid="{39E3EE27-FF51-4A9E-8D81-5451A6EBD82B}"/>
    <hyperlink ref="L70" r:id="rId34" xr:uid="{5140042A-713C-4940-B315-0818F9E92E48}"/>
    <hyperlink ref="L71" r:id="rId35" xr:uid="{AD83E33E-DE64-4850-9D17-38141787EA13}"/>
    <hyperlink ref="L73" r:id="rId36" display="https://docs.peppol.eu/poacc/billing/3.0/2023-Q2/syntax/ubl-invoice/cac-PayeeParty/cac-PartyLegalEntity/cbc-CompanyID/_x000a_" xr:uid="{F05A2AEB-DE0F-4D85-BD0F-D40B8F1F71C1}"/>
    <hyperlink ref="L87" r:id="rId37" display="https://docs.peppol.eu/poacc/billing/3.0/2024-Q2/syntax/ubl-invoice/cac-Delivery/cac-DeliveryLocation/cbc-ID/" xr:uid="{7167E694-BD9A-464A-8E18-AE55B6FE8585}"/>
    <hyperlink ref="L113" r:id="rId38" xr:uid="{26738CDF-1AC8-45B6-B7D1-D43AB212C591}"/>
    <hyperlink ref="L153" r:id="rId39" display="https://docs.peppol.eu/poacc/billing/3.0/2024-Q2/syntax/ubl-invoice/cac-AdditionalDocumentReference/cac-Attachment/cbc-EmbeddedDocumentBinaryObject/" xr:uid="{95D30EF6-C303-47F4-B031-4196E5619C6D}"/>
    <hyperlink ref="L157" r:id="rId40" display="https://docs.peppol.eu/poacc/billing/3.0/2024-Q2/syntax/ubl-invoice/cac-InvoiceLine/cac-DocumentReference/cbc-ID/" xr:uid="{5B0F4A3B-B327-4F2F-B7FF-0BAE8E570FC5}"/>
    <hyperlink ref="L192" r:id="rId41" display="https://docs.peppol.eu/poacc/billing/3.0/2024-Q2/syntax/ubl-invoice/cac-InvoiceLine/cac-Item/cac-StandardItemIdentification/cbc-ID/" xr:uid="{5827295A-F313-41D7-9EAF-63480998318B}"/>
    <hyperlink ref="L193" r:id="rId42" display="https://docs.peppol.eu/poacc/billing/3.0/2024-Q2/syntax/ubl-invoice/cac-InvoiceLine/cac-Item/cac-CommodityClassification/cbc-ItemClassificationCode/" xr:uid="{8C2089C1-2586-4A63-8993-D4AAA903C0E2}"/>
    <hyperlink ref="L39" r:id="rId43" xr:uid="{49CE9986-8B9F-46AA-84AD-0D4600CB07CF}"/>
    <hyperlink ref="L40" r:id="rId44" xr:uid="{C59E4AB3-8689-4C15-B2A9-CC231FF1E77D}"/>
    <hyperlink ref="L41" r:id="rId45" xr:uid="{ED503E49-38C6-44D6-AB37-21439CF0CA9B}"/>
    <hyperlink ref="L43" r:id="rId46" xr:uid="{08E3C0E1-51DD-4C7A-B831-41865A794B45}"/>
    <hyperlink ref="L44" r:id="rId47" xr:uid="{E67618B7-7EE2-4E8F-9B8D-53C451A9C17A}"/>
    <hyperlink ref="L45" r:id="rId48" xr:uid="{0DF21795-8E04-454B-B70E-189095940FCA}"/>
    <hyperlink ref="L46" r:id="rId49" xr:uid="{5EB8FB89-BCB5-488B-96FA-F7FEB07248C9}"/>
    <hyperlink ref="L47" r:id="rId50" xr:uid="{B7A16906-AE76-42C1-B5DF-CA9A14FBF070}"/>
    <hyperlink ref="L48" r:id="rId51" xr:uid="{1E62416B-6B95-4052-86E9-F08337A258D0}"/>
    <hyperlink ref="L49" r:id="rId52" xr:uid="{66C6053F-DAB9-42D4-8D22-F1D095DE1E1A}"/>
    <hyperlink ref="L51" r:id="rId53" xr:uid="{42EAF6DD-E6B8-4F65-9AC4-0556D34353A0}"/>
    <hyperlink ref="L52" r:id="rId54" xr:uid="{0DB5C7D7-BEED-4346-8F13-C7071AD8D17E}"/>
    <hyperlink ref="L42" r:id="rId55" xr:uid="{19F758ED-8591-4E7D-BDD4-6ED641360E86}"/>
    <hyperlink ref="L50" r:id="rId56" xr:uid="{52A6DC99-703F-4E68-AE72-C458CBC0EBE5}"/>
    <hyperlink ref="L53" r:id="rId57" xr:uid="{FD77FDB3-CE47-4676-83E3-21E2ABCEE8F4}"/>
    <hyperlink ref="L56" r:id="rId58" xr:uid="{313FAF17-48FC-4DED-BA37-AD5C9D65832D}"/>
    <hyperlink ref="L58" r:id="rId59" xr:uid="{0E14C47A-C8B0-4C40-9F1E-79C1F1384A8F}"/>
    <hyperlink ref="L59" r:id="rId60" xr:uid="{1ADF3480-95C2-4F73-8585-8E547059B7BA}"/>
    <hyperlink ref="L60" r:id="rId61" xr:uid="{13EB3AF6-BEE8-4910-B35C-3735BDB68400}"/>
    <hyperlink ref="L61" r:id="rId62" xr:uid="{ED8EAC1A-2522-4B6D-B7F3-BBFEEB3037A0}"/>
    <hyperlink ref="L62" r:id="rId63" xr:uid="{4158B56E-113D-459B-8130-386F5302D28D}"/>
    <hyperlink ref="L63" r:id="rId64" xr:uid="{B67D7AA1-FF48-4E97-943E-F35906C94453}"/>
    <hyperlink ref="L64" r:id="rId65" xr:uid="{1B76BD89-00D4-4A16-9DEC-3DF67D7050C2}"/>
    <hyperlink ref="L65" r:id="rId66" xr:uid="{77713A31-1F82-41C0-B0FC-2CE8950D7009}"/>
    <hyperlink ref="L66" r:id="rId67" xr:uid="{8867CEFE-479E-46F7-BDCA-177A986633DA}"/>
    <hyperlink ref="L67" r:id="rId68" xr:uid="{2DCDE4E3-5940-4752-855A-1717A0E933F9}"/>
    <hyperlink ref="L68" r:id="rId69" xr:uid="{E7A8468F-7FE3-49C2-AB7E-99BA6C784BB6}"/>
    <hyperlink ref="L69" r:id="rId70" xr:uid="{55C49F7A-EC23-4E7B-931E-02352AF8F0CE}"/>
    <hyperlink ref="L74" r:id="rId71" xr:uid="{7A5613A7-B1BC-45DD-AE05-B44A7F7D9E8A}"/>
    <hyperlink ref="L75" r:id="rId72" xr:uid="{2E331C86-E902-4A93-A521-654420D7B13F}"/>
    <hyperlink ref="L76" r:id="rId73" xr:uid="{55D1E4FF-402A-4946-BAEA-98E8411821E7}"/>
    <hyperlink ref="L77" r:id="rId74" xr:uid="{F7B42BD0-5DBB-429C-90A6-43F92DE6A919}"/>
    <hyperlink ref="L78" r:id="rId75" xr:uid="{34893D89-BBA3-4E47-8F85-2C637F5B8CD6}"/>
    <hyperlink ref="L79" r:id="rId76" xr:uid="{95CC3DC7-4DAD-47E5-8D48-75118701D439}"/>
    <hyperlink ref="L80" r:id="rId77" xr:uid="{85A1CA04-9018-41A6-93F5-3A0C5B3B9C8A}"/>
    <hyperlink ref="L81" r:id="rId78" xr:uid="{816EF865-6179-4A44-8B35-BA82232BD31E}"/>
    <hyperlink ref="L82" r:id="rId79" xr:uid="{B27031C2-C4B3-42C8-96EF-C03578637207}"/>
    <hyperlink ref="L83" r:id="rId80" xr:uid="{DA6ED48D-4D50-401A-AAA9-C3F805C184E0}"/>
    <hyperlink ref="L84" r:id="rId81" xr:uid="{7F1B12A0-9194-4B15-860B-323B88AED597}"/>
    <hyperlink ref="L85" r:id="rId82" xr:uid="{D74768E7-E781-438B-A449-7C58E39A8048}"/>
    <hyperlink ref="L86" r:id="rId83" xr:uid="{67D95F3B-CC56-44A9-A9A5-FD0F1F7FE549}"/>
    <hyperlink ref="L88" r:id="rId84" xr:uid="{AA938862-3A29-4157-AC42-4C9F33D88FDE}"/>
    <hyperlink ref="L89" r:id="rId85" xr:uid="{34A1DEE2-8C06-4D31-8DD4-F19A6103BFA5}"/>
    <hyperlink ref="L90" r:id="rId86" xr:uid="{765A436F-E186-4D10-B904-FB48EA931641}"/>
    <hyperlink ref="L91" r:id="rId87" xr:uid="{94934C9F-9487-482A-B099-A0A2C1A508F8}"/>
    <hyperlink ref="L92" r:id="rId88" xr:uid="{9D5E133A-2B76-410F-A82A-6F1DE85A296E}"/>
    <hyperlink ref="L93" r:id="rId89" xr:uid="{393AAE5B-C23E-46B0-8C6D-43C06B6C36FE}"/>
    <hyperlink ref="L94" r:id="rId90" xr:uid="{D9047D57-8586-4A34-9A1E-646DD0DB7D5B}"/>
    <hyperlink ref="L95" r:id="rId91" xr:uid="{580A0A8F-973E-4E03-9FE6-3EE5C08C3747}"/>
    <hyperlink ref="L96" r:id="rId92" xr:uid="{1332151D-DD3C-4F93-B387-BEDE6F3A3D4F}"/>
    <hyperlink ref="L97" r:id="rId93" xr:uid="{C4C4708F-0707-4804-8217-D42AFF524BF7}"/>
    <hyperlink ref="L98" r:id="rId94" xr:uid="{287C0045-D39C-4719-939B-AB022966F3E9}"/>
    <hyperlink ref="L99" r:id="rId95" xr:uid="{540FB398-63EF-499C-9BFB-1C6F82F7C76C}"/>
    <hyperlink ref="L100" r:id="rId96" xr:uid="{147B5BA3-5305-4B8C-9F06-E1BBEFD781A9}"/>
    <hyperlink ref="L101" r:id="rId97" xr:uid="{D0FCE599-3B2D-4BAE-B182-AACFA0EFA1E0}"/>
    <hyperlink ref="L102" r:id="rId98" xr:uid="{44332441-0B6B-45D6-9143-70B1B1D1D130}"/>
    <hyperlink ref="L103" r:id="rId99" xr:uid="{46083298-7F05-473A-9DAC-6DA6EDDAF4D9}"/>
    <hyperlink ref="L104" r:id="rId100" xr:uid="{4542B052-4330-428D-A17D-C2E1934F2981}"/>
    <hyperlink ref="L105" r:id="rId101" xr:uid="{E2D8FF32-0B99-4F51-AE6A-9CEB95123BEB}"/>
    <hyperlink ref="L106" r:id="rId102" xr:uid="{ADF4A5CC-D916-40B5-840E-959F639DC378}"/>
    <hyperlink ref="L107" r:id="rId103" xr:uid="{81E9D6FA-8139-470D-8E95-00B033FABCE0}"/>
    <hyperlink ref="L108" r:id="rId104" xr:uid="{A5A67499-AAB4-4F24-A790-080285C828C2}"/>
    <hyperlink ref="L109" r:id="rId105" xr:uid="{11ACAFCC-6345-4075-9046-907384D8790B}"/>
    <hyperlink ref="L110" r:id="rId106" xr:uid="{078D138F-A8C6-4312-B20B-811D26271520}"/>
    <hyperlink ref="L111" r:id="rId107" xr:uid="{64EFD9EC-1D85-4464-B2CF-ADDB793D8B32}"/>
    <hyperlink ref="L112" r:id="rId108" xr:uid="{275633DD-D6AF-495F-A3CB-8EB1C96A13AE}"/>
    <hyperlink ref="L114" r:id="rId109" xr:uid="{1E8E1142-C575-4268-94AC-F9F12FCC9890}"/>
    <hyperlink ref="L115" r:id="rId110" xr:uid="{31690A6B-D09F-4F14-889B-9053E06B61AF}"/>
    <hyperlink ref="L116" r:id="rId111" xr:uid="{570E0AC3-F5BF-409F-AB14-3BA60D54DE61}"/>
    <hyperlink ref="L117" r:id="rId112" xr:uid="{32C5B49E-CC84-4D0D-A78F-2CF35208CEF7}"/>
    <hyperlink ref="L118" r:id="rId113" xr:uid="{B413B81E-A5C5-4976-B512-91309F9964C2}"/>
    <hyperlink ref="L119" r:id="rId114" xr:uid="{D448756E-92FA-4112-8A59-733ADF55E47D}"/>
    <hyperlink ref="L120" r:id="rId115" xr:uid="{61979F3D-1832-4ADB-A76F-77E5AC2DAE2C}"/>
    <hyperlink ref="L121" r:id="rId116" xr:uid="{011E84B7-03DB-4F34-A2E2-862D9BAFDBE6}"/>
    <hyperlink ref="L122" r:id="rId117" xr:uid="{0B4D9791-B8BC-4A84-A6BA-0CCD9A8D306F}"/>
    <hyperlink ref="L123" r:id="rId118" xr:uid="{760C7E88-6EF9-4F3A-9E84-6278C9A1FB12}"/>
    <hyperlink ref="L124" r:id="rId119" xr:uid="{E6F98A64-4ABE-4844-80B0-5DE70338B1D7}"/>
    <hyperlink ref="L125" r:id="rId120" xr:uid="{72FCA485-38AE-49C2-A1C1-09011D6DB859}"/>
    <hyperlink ref="L126" r:id="rId121" xr:uid="{78B423A6-20BF-4431-85DD-59C2240BF073}"/>
    <hyperlink ref="L127" r:id="rId122" xr:uid="{79213DCB-A79C-4DCC-B150-1B27F2614B3E}"/>
    <hyperlink ref="L128" r:id="rId123" xr:uid="{FF17930C-F966-494F-9461-DD5C3D1C77AC}"/>
    <hyperlink ref="L129" r:id="rId124" xr:uid="{AAF6FED1-2646-457D-84D0-D8F5154F4E12}"/>
    <hyperlink ref="L130" r:id="rId125" xr:uid="{441D1F37-1B29-4CA2-ADC1-CCFBB33F5ABD}"/>
    <hyperlink ref="L131" r:id="rId126" xr:uid="{0FFC89AD-642D-4ED8-B056-A0ABA85BD1F1}"/>
    <hyperlink ref="L132" r:id="rId127" xr:uid="{2E08F92D-484D-4148-B82D-AE47609CC2F8}"/>
    <hyperlink ref="L133" r:id="rId128" xr:uid="{D6522302-CBDB-4E83-9EEB-1A7B791F1869}"/>
    <hyperlink ref="L134" r:id="rId129" xr:uid="{F785E888-C31F-40F6-8B84-3D1E8FACB572}"/>
    <hyperlink ref="L135" r:id="rId130" xr:uid="{6BBF5CE2-A52A-4481-8FAF-DB53D5AB7D80}"/>
    <hyperlink ref="L136" r:id="rId131" xr:uid="{596C61BE-7405-469F-9FC7-6885E2D12752}"/>
    <hyperlink ref="L137" r:id="rId132" xr:uid="{BCD398F6-4BEE-4C33-AF11-0B66F8D7D8F0}"/>
    <hyperlink ref="L138" r:id="rId133" xr:uid="{1DC86374-3E24-460F-AF97-83DCC20112ED}"/>
    <hyperlink ref="L139" r:id="rId134" xr:uid="{0B79ED8D-7907-4855-B147-DA86B7C35C71}"/>
    <hyperlink ref="L140" r:id="rId135" xr:uid="{3266E4A1-0A78-4036-A538-8FDC1CAD8B98}"/>
    <hyperlink ref="L141" r:id="rId136" xr:uid="{E7EAAF93-ED71-42BB-9931-2CDCFBA0216B}"/>
    <hyperlink ref="L142" r:id="rId137" xr:uid="{80A29015-56EB-4D48-A058-84CD6F48A493}"/>
    <hyperlink ref="L145" r:id="rId138" xr:uid="{FE00B1B0-F47B-44B9-801D-0A2B98EB16CE}"/>
    <hyperlink ref="L143" r:id="rId139" xr:uid="{A30350E4-01BC-4D8E-A9F7-0BB446ED9A37}"/>
    <hyperlink ref="L144" r:id="rId140" xr:uid="{17100F9B-4C0C-41B7-BEE0-763AF4759C06}"/>
    <hyperlink ref="L146" r:id="rId141" xr:uid="{C8C9FE88-2B83-43EE-8583-76B5BD6B1183}"/>
    <hyperlink ref="L147" r:id="rId142" xr:uid="{368D1318-4B02-4921-98F9-1BCB40969A2D}"/>
    <hyperlink ref="L148" r:id="rId143" xr:uid="{5D9E53CA-3A36-46D0-BB17-5D5337D03D45}"/>
    <hyperlink ref="L149" r:id="rId144" xr:uid="{48C74141-59B0-4406-AE2E-F75BDC69D93F}"/>
    <hyperlink ref="L150" r:id="rId145" xr:uid="{AD5F1032-3407-42C5-94DE-74010021D5E9}"/>
    <hyperlink ref="L151" r:id="rId146" xr:uid="{08C7C70D-F8BA-42B9-A942-7BB95B054CF7}"/>
    <hyperlink ref="L152" r:id="rId147" xr:uid="{E64B4F9B-9BCB-41EA-A043-F8AE4D54CDAE}"/>
    <hyperlink ref="L154" r:id="rId148" xr:uid="{166860DA-BF52-4306-8592-8D3ACE9CA0E5}"/>
    <hyperlink ref="L155" r:id="rId149" xr:uid="{C1CDD705-3009-4EBB-9321-24A52A16E95C}"/>
    <hyperlink ref="L156" r:id="rId150" xr:uid="{5A448C55-BED8-4726-8AB2-3782C96A54FF}"/>
    <hyperlink ref="L158" r:id="rId151" xr:uid="{A275F9AC-AE66-46E1-B0D5-9CF72B696EA9}"/>
    <hyperlink ref="L159" r:id="rId152" xr:uid="{4AEB2D3D-4137-4F67-A06D-2D53BB944977}"/>
    <hyperlink ref="L160" r:id="rId153" xr:uid="{F040D06B-4DB2-4541-80BD-65F0FCFAE948}"/>
    <hyperlink ref="L161" r:id="rId154" xr:uid="{C256DC63-24C1-4F14-9948-DC647B71CF10}"/>
    <hyperlink ref="L162" r:id="rId155" xr:uid="{FD1EBED5-A72F-4538-A921-ECF25B8D41D6}"/>
    <hyperlink ref="L163" r:id="rId156" xr:uid="{B2867324-7973-49DA-84B0-572100DED691}"/>
    <hyperlink ref="L164" r:id="rId157" xr:uid="{2CD4BCE4-220C-40F7-9400-666DAAC0030A}"/>
    <hyperlink ref="L165" r:id="rId158" xr:uid="{DA18C420-914A-467F-91B7-963B11A37F09}"/>
    <hyperlink ref="L166" r:id="rId159" xr:uid="{8BE2F577-F8C1-4D4B-9D0A-04BE3A93D1F5}"/>
    <hyperlink ref="L167" r:id="rId160" xr:uid="{E8788E85-2850-471B-A700-9FFB6C3C69CA}"/>
    <hyperlink ref="L168" r:id="rId161" xr:uid="{655682ED-A19E-4C34-B1B7-0B1AC8ABF869}"/>
    <hyperlink ref="L169" r:id="rId162" xr:uid="{3A8B425B-6582-4D4F-8CF1-F2F338088B50}"/>
    <hyperlink ref="L170" r:id="rId163" xr:uid="{44FB8C90-7C03-45C5-A69B-EDB2E5B08CAD}"/>
    <hyperlink ref="L171" r:id="rId164" xr:uid="{F3BCD1DB-779A-468E-8ADB-2FAF0880D66A}"/>
    <hyperlink ref="L172" r:id="rId165" xr:uid="{C8A803E7-A670-4496-930D-2336722E427C}"/>
    <hyperlink ref="L173" r:id="rId166" xr:uid="{0EB36F2F-9ED0-4BDD-B1F6-9A1926D327CD}"/>
    <hyperlink ref="L174" r:id="rId167" xr:uid="{0580A01F-0105-4EF9-9E07-7917B70A9399}"/>
    <hyperlink ref="L175" r:id="rId168" xr:uid="{87303C69-A790-46E7-9609-AE00670ACA78}"/>
    <hyperlink ref="L176" r:id="rId169" xr:uid="{145F5840-566E-46A0-8A84-FC68339E7847}"/>
    <hyperlink ref="L177" r:id="rId170" xr:uid="{DE433BA8-47B5-43A4-A889-8AEB2946D121}"/>
    <hyperlink ref="L178" r:id="rId171" xr:uid="{EA459B0A-DB7B-4191-8A5F-1C24BFF37B1D}"/>
    <hyperlink ref="L179" r:id="rId172" xr:uid="{A009B759-57F9-47FA-9231-76985D65AE97}"/>
    <hyperlink ref="L180" r:id="rId173" xr:uid="{0F2A9AE8-3E85-4870-8905-60FE97582575}"/>
    <hyperlink ref="L181" r:id="rId174" xr:uid="{9E84519B-79DD-4082-8C9D-185CBA8B30D8}"/>
    <hyperlink ref="L182" r:id="rId175" xr:uid="{34959298-03FF-4C07-A995-5E4AB76C92A7}"/>
    <hyperlink ref="L184" r:id="rId176" xr:uid="{3BE58F7D-9BA3-4D78-B20C-C514E117C58B}"/>
    <hyperlink ref="L185" r:id="rId177" xr:uid="{49C8E2BE-6BE8-4054-9BC3-FD75F8E72CF7}"/>
    <hyperlink ref="L186" r:id="rId178" xr:uid="{901CD447-139A-4BDE-9DFC-FBC69CE8375C}"/>
    <hyperlink ref="L187" r:id="rId179" xr:uid="{92394306-B422-4E65-A5E6-498BDC37FD97}"/>
    <hyperlink ref="L188" r:id="rId180" xr:uid="{366EAC01-3E50-4C9E-8BB8-D8FDA036A412}"/>
    <hyperlink ref="L189" r:id="rId181" xr:uid="{12CDABC0-625B-4FBC-83A1-DA27F79D1063}"/>
    <hyperlink ref="L190" r:id="rId182" xr:uid="{21ADB0E0-6BE6-48C6-AC91-0DDA65EEE394}"/>
    <hyperlink ref="L191" r:id="rId183" xr:uid="{33860DC4-2E58-4B87-AE74-599442D2A653}"/>
    <hyperlink ref="L194" r:id="rId184" xr:uid="{8AB0CE38-1F2E-404C-9F39-B82939F628B6}"/>
    <hyperlink ref="L195" r:id="rId185" xr:uid="{0AF9F087-573B-4E32-824D-F943DCE735E4}"/>
    <hyperlink ref="L196" r:id="rId186" xr:uid="{E2213CC7-19A9-4AED-8ADC-D2588A89CDD3}"/>
    <hyperlink ref="L197" r:id="rId187" xr:uid="{19D15DD9-18BD-4B66-B265-06FBB492A65C}"/>
    <hyperlink ref="L57" r:id="rId188" display="https://docs.peppol.eu/poacc/billing/3.0/syntax/ubl-invoice/cac-AccountingCustomerParty/cac-Party/cbc-EndpointID/" xr:uid="{A44BADB7-C417-4D5F-BC2A-D7EDBCF05B82}"/>
    <hyperlink ref="L23" r:id="rId189" xr:uid="{CA38D6B8-C8F6-4F59-9E40-BF067620ABB3}"/>
    <hyperlink ref="L25" r:id="rId190" xr:uid="{49C17B58-8889-4FF1-B354-9B5D082115AF}"/>
    <hyperlink ref="L26" r:id="rId191" xr:uid="{735C3E7D-302A-489B-BBDF-440949E0E27E}"/>
  </hyperlinks>
  <pageMargins left="0.7" right="0.7" top="0.75" bottom="0.75" header="0.3" footer="0.3"/>
  <pageSetup paperSize="9" orientation="portrait" r:id="rId192"/>
  <tableParts count="1">
    <tablePart r:id="rId19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600F9-DFD1-4389-BEF4-6A795A2CDD87}">
  <dimension ref="A1:I279"/>
  <sheetViews>
    <sheetView topLeftCell="A6" workbookViewId="0">
      <selection activeCell="D10" sqref="D10"/>
    </sheetView>
  </sheetViews>
  <sheetFormatPr defaultRowHeight="14.4" x14ac:dyDescent="0.3"/>
  <cols>
    <col min="1" max="1" width="22.6640625" bestFit="1" customWidth="1"/>
    <col min="2" max="2" width="18.5546875" bestFit="1" customWidth="1"/>
    <col min="3" max="3" width="7.6640625" customWidth="1"/>
    <col min="4" max="5" width="39.88671875" bestFit="1" customWidth="1"/>
    <col min="6" max="6" width="39.88671875" customWidth="1"/>
    <col min="7" max="7" width="152.109375" bestFit="1" customWidth="1"/>
    <col min="8" max="8" width="81.109375" hidden="1" customWidth="1"/>
    <col min="9" max="9" width="19.33203125" hidden="1" customWidth="1"/>
    <col min="10" max="10" width="11.109375" bestFit="1" customWidth="1"/>
  </cols>
  <sheetData>
    <row r="1" spans="1:9" x14ac:dyDescent="0.3">
      <c r="A1" t="s">
        <v>2618</v>
      </c>
      <c r="B1" t="s">
        <v>2619</v>
      </c>
      <c r="C1" t="s">
        <v>2055</v>
      </c>
      <c r="D1" t="s">
        <v>1854</v>
      </c>
      <c r="E1" t="s">
        <v>2042</v>
      </c>
      <c r="F1" t="s">
        <v>2620</v>
      </c>
      <c r="G1" t="s">
        <v>2614</v>
      </c>
      <c r="H1" t="s">
        <v>2617</v>
      </c>
      <c r="I1" t="s">
        <v>2616</v>
      </c>
    </row>
    <row r="2" spans="1:9" x14ac:dyDescent="0.3">
      <c r="A2" s="39" t="str">
        <f>IF(test[[#This Row],[BT def]]&lt;&gt;"",IF(LEFT(test[[#This Row],[BT def]],2)="BT",HYPERLINK("#'EN 16931'!A"&amp;MATCH(test[[#This Row],[BT def]], 'EN 16931'!A:A, 0),test[[#This Row],[BT def]]),HYPERLINK("#'EN 16931'!B"&amp;MATCH(test[[#This Row],[BT def]], 'EN 16931'!B:B, 0),test[[#This Row],[BT def]])),"")</f>
        <v/>
      </c>
      <c r="B2" s="39" t="str">
        <f>IF(test[[#This Row],[Alt BT def]]&lt;&gt;"",IF(LEFT(test[[#This Row],[Alt BT def]],2)="BT",HYPERLINK("#'EN 16931'!A"&amp;MATCH(test[[#This Row],[Alt BT def]], 'EN 16931'!A:A, 0),test[[#This Row],[Alt BT def]]),HYPERLINK("#'EN 16931'!B"&amp;MATCH(test[[#This Row],[Alt BT def]], 'EN 16931'!B:B, 0),test[[#This Row],[Alt BT def]])),"")</f>
        <v/>
      </c>
      <c r="C2" s="38" t="s">
        <v>2056</v>
      </c>
      <c r="D2" s="38" t="s">
        <v>2057</v>
      </c>
      <c r="E2" s="38" t="s">
        <v>2097</v>
      </c>
      <c r="F2" s="38"/>
      <c r="G2" s="39" t="s">
        <v>2098</v>
      </c>
      <c r="H2" s="38" t="s">
        <v>2099</v>
      </c>
      <c r="I2" s="38" t="s">
        <v>2099</v>
      </c>
    </row>
    <row r="3" spans="1:9" ht="187.2" x14ac:dyDescent="0.3">
      <c r="A3" s="39" t="str">
        <f>IF(test[[#This Row],[BT def]]&lt;&gt;"",IF(LEFT(test[[#This Row],[BT def]],2)="BT",HYPERLINK("#'EN 16931'!A"&amp;MATCH(test[[#This Row],[BT def]], 'EN 16931'!A:A, 0),test[[#This Row],[BT def]]),HYPERLINK("#'EN 16931'!B"&amp;MATCH(test[[#This Row],[BT def]], 'EN 16931'!B:B, 0),test[[#This Row],[BT def]])),"")</f>
        <v>BT-24</v>
      </c>
      <c r="B3" s="39" t="str">
        <f>IF(test[[#This Row],[Alt BT def]]&lt;&gt;"",IF(LEFT(test[[#This Row],[Alt BT def]],2)="BT",HYPERLINK("#'EN 16931'!A"&amp;MATCH(test[[#This Row],[Alt BT def]], 'EN 16931'!A:A, 0),test[[#This Row],[Alt BT def]]),HYPERLINK("#'EN 16931'!B"&amp;MATCH(test[[#This Row],[Alt BT def]], 'EN 16931'!B:B, 0),test[[#This Row],[Alt BT def]])),"")</f>
        <v/>
      </c>
      <c r="C3" s="38" t="s">
        <v>2056</v>
      </c>
      <c r="D3" s="38" t="s">
        <v>2100</v>
      </c>
      <c r="E3" s="36" t="s">
        <v>2413</v>
      </c>
      <c r="F3" s="36"/>
      <c r="G3" s="39" t="s">
        <v>2101</v>
      </c>
      <c r="H3" s="38" t="s">
        <v>295</v>
      </c>
      <c r="I3" s="38" t="s">
        <v>2099</v>
      </c>
    </row>
    <row r="4" spans="1:9" ht="144" x14ac:dyDescent="0.3">
      <c r="A4" s="39" t="str">
        <f>IF(test[[#This Row],[BT def]]&lt;&gt;"",IF(LEFT(test[[#This Row],[BT def]],2)="BT",HYPERLINK("#'EN 16931'!A"&amp;MATCH(test[[#This Row],[BT def]], 'EN 16931'!A:A, 0),test[[#This Row],[BT def]]),HYPERLINK("#'EN 16931'!B"&amp;MATCH(test[[#This Row],[BT def]], 'EN 16931'!B:B, 0),test[[#This Row],[BT def]])),"")</f>
        <v>BT-23</v>
      </c>
      <c r="B4" s="39" t="str">
        <f>IF(test[[#This Row],[Alt BT def]]&lt;&gt;"",IF(LEFT(test[[#This Row],[Alt BT def]],2)="BT",HYPERLINK("#'EN 16931'!A"&amp;MATCH(test[[#This Row],[Alt BT def]], 'EN 16931'!A:A, 0),test[[#This Row],[Alt BT def]]),HYPERLINK("#'EN 16931'!B"&amp;MATCH(test[[#This Row],[Alt BT def]], 'EN 16931'!B:B, 0),test[[#This Row],[Alt BT def]])),"")</f>
        <v/>
      </c>
      <c r="C4" s="38" t="s">
        <v>2056</v>
      </c>
      <c r="D4" s="38" t="s">
        <v>2102</v>
      </c>
      <c r="E4" s="36" t="s">
        <v>2414</v>
      </c>
      <c r="F4" s="36"/>
      <c r="G4" s="39" t="s">
        <v>2103</v>
      </c>
      <c r="H4" s="38" t="s">
        <v>294</v>
      </c>
      <c r="I4" s="38" t="s">
        <v>2099</v>
      </c>
    </row>
    <row r="5" spans="1:9" ht="172.8" x14ac:dyDescent="0.3">
      <c r="A5" s="39" t="str">
        <f>IF(test[[#This Row],[BT def]]&lt;&gt;"",IF(LEFT(test[[#This Row],[BT def]],2)="BT",HYPERLINK("#'EN 16931'!A"&amp;MATCH(test[[#This Row],[BT def]], 'EN 16931'!A:A, 0),test[[#This Row],[BT def]]),HYPERLINK("#'EN 16931'!B"&amp;MATCH(test[[#This Row],[BT def]], 'EN 16931'!B:B, 0),test[[#This Row],[BT def]])),"")</f>
        <v>BT-1</v>
      </c>
      <c r="B5" s="39" t="str">
        <f>IF(test[[#This Row],[Alt BT def]]&lt;&gt;"",IF(LEFT(test[[#This Row],[Alt BT def]],2)="BT",HYPERLINK("#'EN 16931'!A"&amp;MATCH(test[[#This Row],[Alt BT def]], 'EN 16931'!A:A, 0),test[[#This Row],[Alt BT def]]),HYPERLINK("#'EN 16931'!B"&amp;MATCH(test[[#This Row],[Alt BT def]], 'EN 16931'!B:B, 0),test[[#This Row],[Alt BT def]])),"")</f>
        <v/>
      </c>
      <c r="C5" s="38" t="s">
        <v>2056</v>
      </c>
      <c r="D5" s="38" t="s">
        <v>2104</v>
      </c>
      <c r="E5" s="36" t="s">
        <v>2415</v>
      </c>
      <c r="F5" s="36"/>
      <c r="G5" s="39" t="s">
        <v>115</v>
      </c>
      <c r="H5" s="38" t="s">
        <v>114</v>
      </c>
      <c r="I5" s="38" t="s">
        <v>2099</v>
      </c>
    </row>
    <row r="6" spans="1:9" ht="86.4" x14ac:dyDescent="0.3">
      <c r="A6" s="39" t="str">
        <f>IF(test[[#This Row],[BT def]]&lt;&gt;"",IF(LEFT(test[[#This Row],[BT def]],2)="BT",HYPERLINK("#'EN 16931'!A"&amp;MATCH(test[[#This Row],[BT def]], 'EN 16931'!A:A, 0),test[[#This Row],[BT def]]),HYPERLINK("#'EN 16931'!B"&amp;MATCH(test[[#This Row],[BT def]], 'EN 16931'!B:B, 0),test[[#This Row],[BT def]])),"")</f>
        <v>BT-2</v>
      </c>
      <c r="B6" s="39" t="str">
        <f>IF(test[[#This Row],[Alt BT def]]&lt;&gt;"",IF(LEFT(test[[#This Row],[Alt BT def]],2)="BT",HYPERLINK("#'EN 16931'!A"&amp;MATCH(test[[#This Row],[Alt BT def]], 'EN 16931'!A:A, 0),test[[#This Row],[Alt BT def]]),HYPERLINK("#'EN 16931'!B"&amp;MATCH(test[[#This Row],[Alt BT def]], 'EN 16931'!B:B, 0),test[[#This Row],[Alt BT def]])),"")</f>
        <v/>
      </c>
      <c r="C6" s="38" t="s">
        <v>2056</v>
      </c>
      <c r="D6" s="38" t="s">
        <v>2105</v>
      </c>
      <c r="E6" s="36" t="s">
        <v>2416</v>
      </c>
      <c r="F6" s="36"/>
      <c r="G6" s="39" t="s">
        <v>117</v>
      </c>
      <c r="H6" s="36" t="s">
        <v>116</v>
      </c>
      <c r="I6" s="38" t="s">
        <v>2099</v>
      </c>
    </row>
    <row r="7" spans="1:9" ht="129.6" x14ac:dyDescent="0.3">
      <c r="A7" s="39" t="str">
        <f>IF(test[[#This Row],[BT def]]&lt;&gt;"",IF(LEFT(test[[#This Row],[BT def]],2)="BT",HYPERLINK("#'EN 16931'!A"&amp;MATCH(test[[#This Row],[BT def]], 'EN 16931'!A:A, 0),test[[#This Row],[BT def]]),HYPERLINK("#'EN 16931'!B"&amp;MATCH(test[[#This Row],[BT def]], 'EN 16931'!B:B, 0),test[[#This Row],[BT def]])),"")</f>
        <v>BT-9</v>
      </c>
      <c r="B7" s="39" t="str">
        <f>IF(test[[#This Row],[Alt BT def]]&lt;&gt;"",IF(LEFT(test[[#This Row],[Alt BT def]],2)="BT",HYPERLINK("#'EN 16931'!A"&amp;MATCH(test[[#This Row],[Alt BT def]], 'EN 16931'!A:A, 0),test[[#This Row],[Alt BT def]]),HYPERLINK("#'EN 16931'!B"&amp;MATCH(test[[#This Row],[Alt BT def]], 'EN 16931'!B:B, 0),test[[#This Row],[Alt BT def]])),"")</f>
        <v/>
      </c>
      <c r="C7" s="38" t="s">
        <v>2058</v>
      </c>
      <c r="D7" s="38" t="s">
        <v>2106</v>
      </c>
      <c r="E7" s="36" t="s">
        <v>2417</v>
      </c>
      <c r="F7" s="36"/>
      <c r="G7" s="39" t="s">
        <v>140</v>
      </c>
      <c r="H7" s="38" t="s">
        <v>34</v>
      </c>
      <c r="I7" s="38" t="s">
        <v>2099</v>
      </c>
    </row>
    <row r="8" spans="1:9" ht="86.4" x14ac:dyDescent="0.3">
      <c r="A8" s="39" t="str">
        <f>IF(test[[#This Row],[BT def]]&lt;&gt;"",IF(LEFT(test[[#This Row],[BT def]],2)="BT",HYPERLINK("#'EN 16931'!A"&amp;MATCH(test[[#This Row],[BT def]], 'EN 16931'!A:A, 0),test[[#This Row],[BT def]]),HYPERLINK("#'EN 16931'!B"&amp;MATCH(test[[#This Row],[BT def]], 'EN 16931'!B:B, 0),test[[#This Row],[BT def]])),"")</f>
        <v>BT-3</v>
      </c>
      <c r="B8" s="39" t="str">
        <f>IF(test[[#This Row],[Alt BT def]]&lt;&gt;"",IF(LEFT(test[[#This Row],[Alt BT def]],2)="BT",HYPERLINK("#'EN 16931'!A"&amp;MATCH(test[[#This Row],[Alt BT def]], 'EN 16931'!A:A, 0),test[[#This Row],[Alt BT def]]),HYPERLINK("#'EN 16931'!B"&amp;MATCH(test[[#This Row],[Alt BT def]], 'EN 16931'!B:B, 0),test[[#This Row],[Alt BT def]])),"")</f>
        <v/>
      </c>
      <c r="C8" s="38" t="s">
        <v>2056</v>
      </c>
      <c r="D8" s="38" t="s">
        <v>2107</v>
      </c>
      <c r="E8" s="36" t="s">
        <v>2418</v>
      </c>
      <c r="F8" s="36"/>
      <c r="G8" s="39" t="s">
        <v>803</v>
      </c>
      <c r="H8" s="38" t="s">
        <v>280</v>
      </c>
      <c r="I8" s="38" t="s">
        <v>2099</v>
      </c>
    </row>
    <row r="9" spans="1:9" ht="158.4" x14ac:dyDescent="0.3">
      <c r="A9" s="39" t="str">
        <f>IF(test[[#This Row],[BT def]]&lt;&gt;"",IF(LEFT(test[[#This Row],[BT def]],2)="BT",HYPERLINK("#'EN 16931'!A"&amp;MATCH(test[[#This Row],[BT def]], 'EN 16931'!A:A, 0),test[[#This Row],[BT def]]),HYPERLINK("#'EN 16931'!B"&amp;MATCH(test[[#This Row],[BT def]], 'EN 16931'!B:B, 0),test[[#This Row],[BT def]])),"")</f>
        <v>BT-22</v>
      </c>
      <c r="B9" s="39" t="str">
        <f>IF(test[[#This Row],[Alt BT def]]&lt;&gt;"",IF(LEFT(test[[#This Row],[Alt BT def]],2)="BT",HYPERLINK("#'EN 16931'!A"&amp;MATCH(test[[#This Row],[Alt BT def]], 'EN 16931'!A:A, 0),test[[#This Row],[Alt BT def]]),HYPERLINK("#'EN 16931'!B"&amp;MATCH(test[[#This Row],[Alt BT def]], 'EN 16931'!B:B, 0),test[[#This Row],[Alt BT def]])),"")</f>
        <v/>
      </c>
      <c r="C9" s="38" t="s">
        <v>2058</v>
      </c>
      <c r="D9" s="38" t="s">
        <v>2108</v>
      </c>
      <c r="E9" s="36" t="s">
        <v>2419</v>
      </c>
      <c r="F9" s="36"/>
      <c r="G9" s="39" t="s">
        <v>2109</v>
      </c>
      <c r="H9" s="38" t="s">
        <v>31</v>
      </c>
      <c r="I9" s="38" t="s">
        <v>2099</v>
      </c>
    </row>
    <row r="10" spans="1:9" ht="187.2" x14ac:dyDescent="0.3">
      <c r="A10" s="39" t="str">
        <f>IF(test[[#This Row],[BT def]]&lt;&gt;"",IF(LEFT(test[[#This Row],[BT def]],2)="BT",HYPERLINK("#'EN 16931'!A"&amp;MATCH(test[[#This Row],[BT def]], 'EN 16931'!A:A, 0),test[[#This Row],[BT def]]),HYPERLINK("#'EN 16931'!B"&amp;MATCH(test[[#This Row],[BT def]], 'EN 16931'!B:B, 0),test[[#This Row],[BT def]])),"")</f>
        <v>BT-7</v>
      </c>
      <c r="B10" s="39" t="str">
        <f>IF(test[[#This Row],[Alt BT def]]&lt;&gt;"",IF(LEFT(test[[#This Row],[Alt BT def]],2)="BT",HYPERLINK("#'EN 16931'!A"&amp;MATCH(test[[#This Row],[Alt BT def]], 'EN 16931'!A:A, 0),test[[#This Row],[Alt BT def]]),HYPERLINK("#'EN 16931'!B"&amp;MATCH(test[[#This Row],[Alt BT def]], 'EN 16931'!B:B, 0),test[[#This Row],[Alt BT def]])),"")</f>
        <v/>
      </c>
      <c r="C10" s="38" t="s">
        <v>2058</v>
      </c>
      <c r="D10" s="38" t="s">
        <v>2110</v>
      </c>
      <c r="E10" s="36" t="s">
        <v>2420</v>
      </c>
      <c r="F10" s="36"/>
      <c r="G10" s="39" t="s">
        <v>766</v>
      </c>
      <c r="H10" s="38" t="s">
        <v>282</v>
      </c>
      <c r="I10" s="38" t="s">
        <v>2099</v>
      </c>
    </row>
    <row r="11" spans="1:9" ht="172.8" x14ac:dyDescent="0.3">
      <c r="A11" s="39" t="str">
        <f>IF(test[[#This Row],[BT def]]&lt;&gt;"",IF(LEFT(test[[#This Row],[BT def]],2)="BT",HYPERLINK("#'EN 16931'!A"&amp;MATCH(test[[#This Row],[BT def]], 'EN 16931'!A:A, 0),test[[#This Row],[BT def]]),HYPERLINK("#'EN 16931'!B"&amp;MATCH(test[[#This Row],[BT def]], 'EN 16931'!B:B, 0),test[[#This Row],[BT def]])),"")</f>
        <v>BT-5</v>
      </c>
      <c r="B11" s="39" t="str">
        <f>IF(test[[#This Row],[Alt BT def]]&lt;&gt;"",IF(LEFT(test[[#This Row],[Alt BT def]],2)="BT",HYPERLINK("#'EN 16931'!A"&amp;MATCH(test[[#This Row],[Alt BT def]], 'EN 16931'!A:A, 0),test[[#This Row],[Alt BT def]]),HYPERLINK("#'EN 16931'!B"&amp;MATCH(test[[#This Row],[Alt BT def]], 'EN 16931'!B:B, 0),test[[#This Row],[Alt BT def]])),"")</f>
        <v/>
      </c>
      <c r="C11" s="38" t="s">
        <v>2056</v>
      </c>
      <c r="D11" s="38" t="s">
        <v>2111</v>
      </c>
      <c r="E11" s="36" t="s">
        <v>2421</v>
      </c>
      <c r="F11" s="36"/>
      <c r="G11" s="39" t="s">
        <v>764</v>
      </c>
      <c r="H11" s="38" t="s">
        <v>42</v>
      </c>
      <c r="I11" s="38" t="s">
        <v>2099</v>
      </c>
    </row>
    <row r="12" spans="1:9" ht="201.6" x14ac:dyDescent="0.3">
      <c r="A12" s="39" t="str">
        <f>IF(test[[#This Row],[BT def]]&lt;&gt;"",IF(LEFT(test[[#This Row],[BT def]],2)="BT",HYPERLINK("#'EN 16931'!A"&amp;MATCH(test[[#This Row],[BT def]], 'EN 16931'!A:A, 0),test[[#This Row],[BT def]]),HYPERLINK("#'EN 16931'!B"&amp;MATCH(test[[#This Row],[BT def]], 'EN 16931'!B:B, 0),test[[#This Row],[BT def]])),"")</f>
        <v>BT-6</v>
      </c>
      <c r="B12" s="39" t="str">
        <f>IF(test[[#This Row],[Alt BT def]]&lt;&gt;"",IF(LEFT(test[[#This Row],[Alt BT def]],2)="BT",HYPERLINK("#'EN 16931'!A"&amp;MATCH(test[[#This Row],[Alt BT def]], 'EN 16931'!A:A, 0),test[[#This Row],[Alt BT def]]),HYPERLINK("#'EN 16931'!B"&amp;MATCH(test[[#This Row],[Alt BT def]], 'EN 16931'!B:B, 0),test[[#This Row],[Alt BT def]])),"")</f>
        <v/>
      </c>
      <c r="C12" s="38" t="s">
        <v>2058</v>
      </c>
      <c r="D12" s="38" t="s">
        <v>2112</v>
      </c>
      <c r="E12" s="36" t="s">
        <v>2422</v>
      </c>
      <c r="F12" s="36"/>
      <c r="G12" s="39" t="s">
        <v>765</v>
      </c>
      <c r="H12" s="38" t="s">
        <v>281</v>
      </c>
      <c r="I12" s="38" t="s">
        <v>2099</v>
      </c>
    </row>
    <row r="13" spans="1:9" ht="115.2" x14ac:dyDescent="0.3">
      <c r="A13" s="39" t="str">
        <f>IF(test[[#This Row],[BT def]]&lt;&gt;"",IF(LEFT(test[[#This Row],[BT def]],2)="BT",HYPERLINK("#'EN 16931'!A"&amp;MATCH(test[[#This Row],[BT def]], 'EN 16931'!A:A, 0),test[[#This Row],[BT def]]),HYPERLINK("#'EN 16931'!B"&amp;MATCH(test[[#This Row],[BT def]], 'EN 16931'!B:B, 0),test[[#This Row],[BT def]])),"")</f>
        <v>BT-19</v>
      </c>
      <c r="B13" s="39" t="str">
        <f>IF(test[[#This Row],[Alt BT def]]&lt;&gt;"",IF(LEFT(test[[#This Row],[Alt BT def]],2)="BT",HYPERLINK("#'EN 16931'!A"&amp;MATCH(test[[#This Row],[Alt BT def]], 'EN 16931'!A:A, 0),test[[#This Row],[Alt BT def]]),HYPERLINK("#'EN 16931'!B"&amp;MATCH(test[[#This Row],[Alt BT def]], 'EN 16931'!B:B, 0),test[[#This Row],[Alt BT def]])),"")</f>
        <v/>
      </c>
      <c r="C13" s="38" t="s">
        <v>2058</v>
      </c>
      <c r="D13" s="38" t="s">
        <v>2113</v>
      </c>
      <c r="E13" s="36" t="s">
        <v>2423</v>
      </c>
      <c r="F13" s="36"/>
      <c r="G13" s="39" t="s">
        <v>118</v>
      </c>
      <c r="H13" s="38" t="s">
        <v>27</v>
      </c>
      <c r="I13" s="38" t="s">
        <v>2099</v>
      </c>
    </row>
    <row r="14" spans="1:9" ht="115.2" x14ac:dyDescent="0.3">
      <c r="A14" s="39" t="str">
        <f>IF(test[[#This Row],[BT def]]&lt;&gt;"",IF(LEFT(test[[#This Row],[BT def]],2)="BT",HYPERLINK("#'EN 16931'!A"&amp;MATCH(test[[#This Row],[BT def]], 'EN 16931'!A:A, 0),test[[#This Row],[BT def]]),HYPERLINK("#'EN 16931'!B"&amp;MATCH(test[[#This Row],[BT def]], 'EN 16931'!B:B, 0),test[[#This Row],[BT def]])),"")</f>
        <v>BT-10</v>
      </c>
      <c r="B14" s="39" t="str">
        <f>IF(test[[#This Row],[Alt BT def]]&lt;&gt;"",IF(LEFT(test[[#This Row],[Alt BT def]],2)="BT",HYPERLINK("#'EN 16931'!A"&amp;MATCH(test[[#This Row],[Alt BT def]], 'EN 16931'!A:A, 0),test[[#This Row],[Alt BT def]]),HYPERLINK("#'EN 16931'!B"&amp;MATCH(test[[#This Row],[Alt BT def]], 'EN 16931'!B:B, 0),test[[#This Row],[Alt BT def]])),"")</f>
        <v/>
      </c>
      <c r="C14" s="38" t="s">
        <v>2058</v>
      </c>
      <c r="D14" s="38" t="s">
        <v>2114</v>
      </c>
      <c r="E14" s="36" t="s">
        <v>2424</v>
      </c>
      <c r="F14" s="36"/>
      <c r="G14" s="39" t="s">
        <v>767</v>
      </c>
      <c r="H14" s="38" t="s">
        <v>284</v>
      </c>
      <c r="I14" s="38" t="s">
        <v>2099</v>
      </c>
    </row>
    <row r="15" spans="1:9" ht="115.2" x14ac:dyDescent="0.3">
      <c r="A15" s="39" t="str">
        <f>IF(test[[#This Row],[BT def]]&lt;&gt;"",IF(LEFT(test[[#This Row],[BT def]],2)="BT",HYPERLINK("#'EN 16931'!A"&amp;MATCH(test[[#This Row],[BT def]], 'EN 16931'!A:A, 0),test[[#This Row],[BT def]]),HYPERLINK("#'EN 16931'!B"&amp;MATCH(test[[#This Row],[BT def]], 'EN 16931'!B:B, 0),test[[#This Row],[BT def]])),"")</f>
        <v>BG-14</v>
      </c>
      <c r="B15" s="39" t="str">
        <f>IF(test[[#This Row],[Alt BT def]]&lt;&gt;"",IF(LEFT(test[[#This Row],[Alt BT def]],2)="BT",HYPERLINK("#'EN 16931'!A"&amp;MATCH(test[[#This Row],[Alt BT def]], 'EN 16931'!A:A, 0),test[[#This Row],[Alt BT def]]),HYPERLINK("#'EN 16931'!B"&amp;MATCH(test[[#This Row],[Alt BT def]], 'EN 16931'!B:B, 0),test[[#This Row],[Alt BT def]])),"")</f>
        <v/>
      </c>
      <c r="C15" s="38" t="s">
        <v>2058</v>
      </c>
      <c r="D15" s="38" t="s">
        <v>2115</v>
      </c>
      <c r="E15" s="36" t="s">
        <v>2425</v>
      </c>
      <c r="F15" s="36"/>
      <c r="G15" s="39" t="s">
        <v>817</v>
      </c>
      <c r="H15" s="38" t="s">
        <v>339</v>
      </c>
      <c r="I15" s="38" t="s">
        <v>2099</v>
      </c>
    </row>
    <row r="16" spans="1:9" ht="86.4" x14ac:dyDescent="0.3">
      <c r="A16" s="39" t="str">
        <f>IF(test[[#This Row],[BT def]]&lt;&gt;"",IF(LEFT(test[[#This Row],[BT def]],2)="BT",HYPERLINK("#'EN 16931'!A"&amp;MATCH(test[[#This Row],[BT def]], 'EN 16931'!A:A, 0),test[[#This Row],[BT def]]),HYPERLINK("#'EN 16931'!B"&amp;MATCH(test[[#This Row],[BT def]], 'EN 16931'!B:B, 0),test[[#This Row],[BT def]])),"")</f>
        <v>BT-73</v>
      </c>
      <c r="B16" s="39" t="str">
        <f>IF(test[[#This Row],[Alt BT def]]&lt;&gt;"",IF(LEFT(test[[#This Row],[Alt BT def]],2)="BT",HYPERLINK("#'EN 16931'!A"&amp;MATCH(test[[#This Row],[Alt BT def]], 'EN 16931'!A:A, 0),test[[#This Row],[Alt BT def]]),HYPERLINK("#'EN 16931'!B"&amp;MATCH(test[[#This Row],[Alt BT def]], 'EN 16931'!B:B, 0),test[[#This Row],[Alt BT def]])),"")</f>
        <v/>
      </c>
      <c r="C16" s="38" t="s">
        <v>2058</v>
      </c>
      <c r="D16" s="38" t="s">
        <v>2116</v>
      </c>
      <c r="E16" s="36" t="s">
        <v>2426</v>
      </c>
      <c r="F16" s="36"/>
      <c r="G16" s="39" t="s">
        <v>137</v>
      </c>
      <c r="H16" s="38" t="s">
        <v>136</v>
      </c>
      <c r="I16" s="38" t="s">
        <v>2099</v>
      </c>
    </row>
    <row r="17" spans="1:9" ht="86.4" x14ac:dyDescent="0.3">
      <c r="A17" s="39" t="str">
        <f>IF(test[[#This Row],[BT def]]&lt;&gt;"",IF(LEFT(test[[#This Row],[BT def]],2)="BT",HYPERLINK("#'EN 16931'!A"&amp;MATCH(test[[#This Row],[BT def]], 'EN 16931'!A:A, 0),test[[#This Row],[BT def]]),HYPERLINK("#'EN 16931'!B"&amp;MATCH(test[[#This Row],[BT def]], 'EN 16931'!B:B, 0),test[[#This Row],[BT def]])),"")</f>
        <v>BT-74</v>
      </c>
      <c r="B17" s="39" t="str">
        <f>IF(test[[#This Row],[Alt BT def]]&lt;&gt;"",IF(LEFT(test[[#This Row],[Alt BT def]],2)="BT",HYPERLINK("#'EN 16931'!A"&amp;MATCH(test[[#This Row],[Alt BT def]], 'EN 16931'!A:A, 0),test[[#This Row],[Alt BT def]]),HYPERLINK("#'EN 16931'!B"&amp;MATCH(test[[#This Row],[Alt BT def]], 'EN 16931'!B:B, 0),test[[#This Row],[Alt BT def]])),"")</f>
        <v/>
      </c>
      <c r="C17" s="38" t="s">
        <v>2058</v>
      </c>
      <c r="D17" s="38" t="s">
        <v>2117</v>
      </c>
      <c r="E17" s="36" t="s">
        <v>2427</v>
      </c>
      <c r="F17" s="36"/>
      <c r="G17" s="39" t="s">
        <v>139</v>
      </c>
      <c r="H17" s="38" t="s">
        <v>138</v>
      </c>
      <c r="I17" s="38" t="s">
        <v>2099</v>
      </c>
    </row>
    <row r="18" spans="1:9" ht="86.4" x14ac:dyDescent="0.3">
      <c r="A18" s="39" t="str">
        <f>IF(test[[#This Row],[BT def]]&lt;&gt;"",IF(LEFT(test[[#This Row],[BT def]],2)="BT",HYPERLINK("#'EN 16931'!A"&amp;MATCH(test[[#This Row],[BT def]], 'EN 16931'!A:A, 0),test[[#This Row],[BT def]]),HYPERLINK("#'EN 16931'!B"&amp;MATCH(test[[#This Row],[BT def]], 'EN 16931'!B:B, 0),test[[#This Row],[BT def]])),"")</f>
        <v>BT-8</v>
      </c>
      <c r="B18" s="39" t="str">
        <f>IF(test[[#This Row],[Alt BT def]]&lt;&gt;"",IF(LEFT(test[[#This Row],[Alt BT def]],2)="BT",HYPERLINK("#'EN 16931'!A"&amp;MATCH(test[[#This Row],[Alt BT def]], 'EN 16931'!A:A, 0),test[[#This Row],[Alt BT def]]),HYPERLINK("#'EN 16931'!B"&amp;MATCH(test[[#This Row],[Alt BT def]], 'EN 16931'!B:B, 0),test[[#This Row],[Alt BT def]])),"")</f>
        <v/>
      </c>
      <c r="C18" s="38" t="s">
        <v>2058</v>
      </c>
      <c r="D18" s="38" t="s">
        <v>2118</v>
      </c>
      <c r="E18" s="36" t="s">
        <v>2428</v>
      </c>
      <c r="F18" s="36"/>
      <c r="G18" s="39" t="s">
        <v>793</v>
      </c>
      <c r="H18" s="38" t="s">
        <v>283</v>
      </c>
      <c r="I18" s="38" t="s">
        <v>2099</v>
      </c>
    </row>
    <row r="19" spans="1:9" x14ac:dyDescent="0.3">
      <c r="A19" s="39" t="str">
        <f>IF(test[[#This Row],[BT def]]&lt;&gt;"",IF(LEFT(test[[#This Row],[BT def]],2)="BT",HYPERLINK("#'EN 16931'!A"&amp;MATCH(test[[#This Row],[BT def]], 'EN 16931'!A:A, 0),test[[#This Row],[BT def]]),HYPERLINK("#'EN 16931'!B"&amp;MATCH(test[[#This Row],[BT def]], 'EN 16931'!B:B, 0),test[[#This Row],[BT def]])),"")</f>
        <v/>
      </c>
      <c r="B19" s="39" t="str">
        <f>IF(test[[#This Row],[Alt BT def]]&lt;&gt;"",IF(LEFT(test[[#This Row],[Alt BT def]],2)="BT",HYPERLINK("#'EN 16931'!A"&amp;MATCH(test[[#This Row],[Alt BT def]], 'EN 16931'!A:A, 0),test[[#This Row],[Alt BT def]]),HYPERLINK("#'EN 16931'!B"&amp;MATCH(test[[#This Row],[Alt BT def]], 'EN 16931'!B:B, 0),test[[#This Row],[Alt BT def]])),"")</f>
        <v/>
      </c>
      <c r="C19" s="38" t="s">
        <v>2058</v>
      </c>
      <c r="D19" s="38" t="s">
        <v>2119</v>
      </c>
      <c r="E19" s="38" t="s">
        <v>2059</v>
      </c>
      <c r="F19" s="38"/>
      <c r="G19" s="39" t="s">
        <v>2120</v>
      </c>
      <c r="H19" s="38" t="s">
        <v>2099</v>
      </c>
      <c r="I19" s="38" t="s">
        <v>2099</v>
      </c>
    </row>
    <row r="20" spans="1:9" ht="158.4" x14ac:dyDescent="0.3">
      <c r="A20" s="39" t="str">
        <f>IF(test[[#This Row],[BT def]]&lt;&gt;"",IF(LEFT(test[[#This Row],[BT def]],2)="BT",HYPERLINK("#'EN 16931'!A"&amp;MATCH(test[[#This Row],[BT def]], 'EN 16931'!A:A, 0),test[[#This Row],[BT def]]),HYPERLINK("#'EN 16931'!B"&amp;MATCH(test[[#This Row],[BT def]], 'EN 16931'!B:B, 0),test[[#This Row],[BT def]])),"")</f>
        <v>BT-13</v>
      </c>
      <c r="B20" s="39" t="str">
        <f>IF(test[[#This Row],[Alt BT def]]&lt;&gt;"",IF(LEFT(test[[#This Row],[Alt BT def]],2)="BT",HYPERLINK("#'EN 16931'!A"&amp;MATCH(test[[#This Row],[Alt BT def]], 'EN 16931'!A:A, 0),test[[#This Row],[Alt BT def]]),HYPERLINK("#'EN 16931'!B"&amp;MATCH(test[[#This Row],[Alt BT def]], 'EN 16931'!B:B, 0),test[[#This Row],[Alt BT def]])),"")</f>
        <v/>
      </c>
      <c r="C20" s="38" t="s">
        <v>2056</v>
      </c>
      <c r="D20" s="38" t="s">
        <v>2121</v>
      </c>
      <c r="E20" s="36" t="s">
        <v>2429</v>
      </c>
      <c r="F20" s="36"/>
      <c r="G20" s="39" t="s">
        <v>2122</v>
      </c>
      <c r="H20" s="38" t="s">
        <v>26</v>
      </c>
      <c r="I20" s="38" t="s">
        <v>2099</v>
      </c>
    </row>
    <row r="21" spans="1:9" ht="144" x14ac:dyDescent="0.3">
      <c r="A21" s="39" t="str">
        <f>IF(test[[#This Row],[BT def]]&lt;&gt;"",IF(LEFT(test[[#This Row],[BT def]],2)="BT",HYPERLINK("#'EN 16931'!A"&amp;MATCH(test[[#This Row],[BT def]], 'EN 16931'!A:A, 0),test[[#This Row],[BT def]]),HYPERLINK("#'EN 16931'!B"&amp;MATCH(test[[#This Row],[BT def]], 'EN 16931'!B:B, 0),test[[#This Row],[BT def]])),"")</f>
        <v>BT-14</v>
      </c>
      <c r="B21" s="39" t="str">
        <f>IF(test[[#This Row],[Alt BT def]]&lt;&gt;"",IF(LEFT(test[[#This Row],[Alt BT def]],2)="BT",HYPERLINK("#'EN 16931'!A"&amp;MATCH(test[[#This Row],[Alt BT def]], 'EN 16931'!A:A, 0),test[[#This Row],[Alt BT def]]),HYPERLINK("#'EN 16931'!B"&amp;MATCH(test[[#This Row],[Alt BT def]], 'EN 16931'!B:B, 0),test[[#This Row],[Alt BT def]])),"")</f>
        <v/>
      </c>
      <c r="C21" s="38" t="s">
        <v>2058</v>
      </c>
      <c r="D21" s="38" t="s">
        <v>2123</v>
      </c>
      <c r="E21" s="36" t="s">
        <v>2430</v>
      </c>
      <c r="F21" s="36"/>
      <c r="G21" s="39" t="s">
        <v>769</v>
      </c>
      <c r="H21" s="38" t="s">
        <v>286</v>
      </c>
      <c r="I21" s="38" t="s">
        <v>2099</v>
      </c>
    </row>
    <row r="22" spans="1:9" ht="72" x14ac:dyDescent="0.3">
      <c r="A22" s="39" t="str">
        <f>IF(test[[#This Row],[BT def]]&lt;&gt;"",IF(LEFT(test[[#This Row],[BT def]],2)="BT",HYPERLINK("#'EN 16931'!A"&amp;MATCH(test[[#This Row],[BT def]], 'EN 16931'!A:A, 0),test[[#This Row],[BT def]]),HYPERLINK("#'EN 16931'!B"&amp;MATCH(test[[#This Row],[BT def]], 'EN 16931'!B:B, 0),test[[#This Row],[BT def]])),"")</f>
        <v>BG-3</v>
      </c>
      <c r="B22" s="39" t="str">
        <f>IF(test[[#This Row],[Alt BT def]]&lt;&gt;"",IF(LEFT(test[[#This Row],[Alt BT def]],2)="BT",HYPERLINK("#'EN 16931'!A"&amp;MATCH(test[[#This Row],[Alt BT def]], 'EN 16931'!A:A, 0),test[[#This Row],[Alt BT def]]),HYPERLINK("#'EN 16931'!B"&amp;MATCH(test[[#This Row],[Alt BT def]], 'EN 16931'!B:B, 0),test[[#This Row],[Alt BT def]])),"")</f>
        <v/>
      </c>
      <c r="C22" s="38" t="s">
        <v>2060</v>
      </c>
      <c r="D22" s="38" t="s">
        <v>2124</v>
      </c>
      <c r="E22" s="36" t="s">
        <v>2431</v>
      </c>
      <c r="F22" s="36"/>
      <c r="G22" s="39" t="s">
        <v>2125</v>
      </c>
      <c r="H22" s="38" t="s">
        <v>296</v>
      </c>
      <c r="I22" s="38" t="s">
        <v>2099</v>
      </c>
    </row>
    <row r="23" spans="1:9" x14ac:dyDescent="0.3">
      <c r="A23" s="39" t="str">
        <f>IF(test[[#This Row],[BT def]]&lt;&gt;"",IF(LEFT(test[[#This Row],[BT def]],2)="BT",HYPERLINK("#'EN 16931'!A"&amp;MATCH(test[[#This Row],[BT def]], 'EN 16931'!A:A, 0),test[[#This Row],[BT def]]),HYPERLINK("#'EN 16931'!B"&amp;MATCH(test[[#This Row],[BT def]], 'EN 16931'!B:B, 0),test[[#This Row],[BT def]])),"")</f>
        <v/>
      </c>
      <c r="B23" s="39" t="str">
        <f>IF(test[[#This Row],[Alt BT def]]&lt;&gt;"",IF(LEFT(test[[#This Row],[Alt BT def]],2)="BT",HYPERLINK("#'EN 16931'!A"&amp;MATCH(test[[#This Row],[Alt BT def]], 'EN 16931'!A:A, 0),test[[#This Row],[Alt BT def]]),HYPERLINK("#'EN 16931'!B"&amp;MATCH(test[[#This Row],[Alt BT def]], 'EN 16931'!B:B, 0),test[[#This Row],[Alt BT def]])),"")</f>
        <v/>
      </c>
      <c r="C23" s="38" t="s">
        <v>2056</v>
      </c>
      <c r="D23" s="38" t="s">
        <v>2126</v>
      </c>
      <c r="E23" s="38" t="s">
        <v>2061</v>
      </c>
      <c r="F23" s="38"/>
      <c r="G23" s="39" t="s">
        <v>2127</v>
      </c>
      <c r="H23" s="38" t="s">
        <v>2099</v>
      </c>
      <c r="I23" s="38" t="s">
        <v>2099</v>
      </c>
    </row>
    <row r="24" spans="1:9" ht="86.4" x14ac:dyDescent="0.3">
      <c r="A24" s="39" t="str">
        <f>IF(test[[#This Row],[BT def]]&lt;&gt;"",IF(LEFT(test[[#This Row],[BT def]],2)="BT",HYPERLINK("#'EN 16931'!A"&amp;MATCH(test[[#This Row],[BT def]], 'EN 16931'!A:A, 0),test[[#This Row],[BT def]]),HYPERLINK("#'EN 16931'!B"&amp;MATCH(test[[#This Row],[BT def]], 'EN 16931'!B:B, 0),test[[#This Row],[BT def]])),"")</f>
        <v>BT-25</v>
      </c>
      <c r="B24" s="39" t="str">
        <f>IF(test[[#This Row],[Alt BT def]]&lt;&gt;"",IF(LEFT(test[[#This Row],[Alt BT def]],2)="BT",HYPERLINK("#'EN 16931'!A"&amp;MATCH(test[[#This Row],[Alt BT def]], 'EN 16931'!A:A, 0),test[[#This Row],[Alt BT def]]),HYPERLINK("#'EN 16931'!B"&amp;MATCH(test[[#This Row],[Alt BT def]], 'EN 16931'!B:B, 0),test[[#This Row],[Alt BT def]])),"")</f>
        <v/>
      </c>
      <c r="C24" s="38" t="s">
        <v>2056</v>
      </c>
      <c r="D24" s="38" t="s">
        <v>2128</v>
      </c>
      <c r="E24" s="36" t="s">
        <v>2432</v>
      </c>
      <c r="F24" s="36"/>
      <c r="G24" s="39" t="s">
        <v>2129</v>
      </c>
      <c r="H24" s="38" t="s">
        <v>297</v>
      </c>
      <c r="I24" s="38" t="s">
        <v>2099</v>
      </c>
    </row>
    <row r="25" spans="1:9" ht="144" x14ac:dyDescent="0.3">
      <c r="A25" s="39" t="str">
        <f>IF(test[[#This Row],[BT def]]&lt;&gt;"",IF(LEFT(test[[#This Row],[BT def]],2)="BT",HYPERLINK("#'EN 16931'!A"&amp;MATCH(test[[#This Row],[BT def]], 'EN 16931'!A:A, 0),test[[#This Row],[BT def]]),HYPERLINK("#'EN 16931'!B"&amp;MATCH(test[[#This Row],[BT def]], 'EN 16931'!B:B, 0),test[[#This Row],[BT def]])),"")</f>
        <v>BT-26</v>
      </c>
      <c r="B25" s="39" t="str">
        <f>IF(test[[#This Row],[Alt BT def]]&lt;&gt;"",IF(LEFT(test[[#This Row],[Alt BT def]],2)="BT",HYPERLINK("#'EN 16931'!A"&amp;MATCH(test[[#This Row],[Alt BT def]], 'EN 16931'!A:A, 0),test[[#This Row],[Alt BT def]]),HYPERLINK("#'EN 16931'!B"&amp;MATCH(test[[#This Row],[Alt BT def]], 'EN 16931'!B:B, 0),test[[#This Row],[Alt BT def]])),"")</f>
        <v/>
      </c>
      <c r="C25" s="38" t="s">
        <v>2058</v>
      </c>
      <c r="D25" s="38" t="s">
        <v>2130</v>
      </c>
      <c r="E25" s="36" t="s">
        <v>2433</v>
      </c>
      <c r="F25" s="36"/>
      <c r="G25" s="39" t="s">
        <v>2131</v>
      </c>
      <c r="H25" s="38" t="s">
        <v>298</v>
      </c>
      <c r="I25" s="38" t="s">
        <v>2099</v>
      </c>
    </row>
    <row r="26" spans="1:9" x14ac:dyDescent="0.3">
      <c r="A26" s="39" t="str">
        <f>IF(test[[#This Row],[BT def]]&lt;&gt;"",IF(LEFT(test[[#This Row],[BT def]],2)="BT",HYPERLINK("#'EN 16931'!A"&amp;MATCH(test[[#This Row],[BT def]], 'EN 16931'!A:A, 0),test[[#This Row],[BT def]]),HYPERLINK("#'EN 16931'!B"&amp;MATCH(test[[#This Row],[BT def]], 'EN 16931'!B:B, 0),test[[#This Row],[BT def]])),"")</f>
        <v/>
      </c>
      <c r="B26" s="39" t="str">
        <f>IF(test[[#This Row],[Alt BT def]]&lt;&gt;"",IF(LEFT(test[[#This Row],[Alt BT def]],2)="BT",HYPERLINK("#'EN 16931'!A"&amp;MATCH(test[[#This Row],[Alt BT def]], 'EN 16931'!A:A, 0),test[[#This Row],[Alt BT def]]),HYPERLINK("#'EN 16931'!B"&amp;MATCH(test[[#This Row],[Alt BT def]], 'EN 16931'!B:B, 0),test[[#This Row],[Alt BT def]])),"")</f>
        <v/>
      </c>
      <c r="C26" s="38" t="s">
        <v>2058</v>
      </c>
      <c r="D26" s="38" t="s">
        <v>2132</v>
      </c>
      <c r="E26" s="38" t="s">
        <v>2062</v>
      </c>
      <c r="F26" s="38"/>
      <c r="G26" s="39" t="s">
        <v>2133</v>
      </c>
      <c r="H26" s="38" t="s">
        <v>2099</v>
      </c>
      <c r="I26" s="38" t="s">
        <v>2099</v>
      </c>
    </row>
    <row r="27" spans="1:9" ht="72" x14ac:dyDescent="0.3">
      <c r="A27" s="39" t="str">
        <f>IF(test[[#This Row],[BT def]]&lt;&gt;"",IF(LEFT(test[[#This Row],[BT def]],2)="BT",HYPERLINK("#'EN 16931'!A"&amp;MATCH(test[[#This Row],[BT def]], 'EN 16931'!A:A, 0),test[[#This Row],[BT def]]),HYPERLINK("#'EN 16931'!B"&amp;MATCH(test[[#This Row],[BT def]], 'EN 16931'!B:B, 0),test[[#This Row],[BT def]])),"")</f>
        <v>BT-16</v>
      </c>
      <c r="B27" s="39" t="str">
        <f>IF(test[[#This Row],[Alt BT def]]&lt;&gt;"",IF(LEFT(test[[#This Row],[Alt BT def]],2)="BT",HYPERLINK("#'EN 16931'!A"&amp;MATCH(test[[#This Row],[Alt BT def]], 'EN 16931'!A:A, 0),test[[#This Row],[Alt BT def]]),HYPERLINK("#'EN 16931'!B"&amp;MATCH(test[[#This Row],[Alt BT def]], 'EN 16931'!B:B, 0),test[[#This Row],[Alt BT def]])),"")</f>
        <v/>
      </c>
      <c r="C27" s="38" t="s">
        <v>2056</v>
      </c>
      <c r="D27" s="38" t="s">
        <v>2121</v>
      </c>
      <c r="E27" s="36" t="s">
        <v>2434</v>
      </c>
      <c r="F27" s="36"/>
      <c r="G27" s="39" t="s">
        <v>771</v>
      </c>
      <c r="H27" s="38" t="s">
        <v>288</v>
      </c>
      <c r="I27" s="38" t="s">
        <v>2099</v>
      </c>
    </row>
    <row r="28" spans="1:9" x14ac:dyDescent="0.3">
      <c r="A28" s="39" t="str">
        <f>IF(test[[#This Row],[BT def]]&lt;&gt;"",IF(LEFT(test[[#This Row],[BT def]],2)="BT",HYPERLINK("#'EN 16931'!A"&amp;MATCH(test[[#This Row],[BT def]], 'EN 16931'!A:A, 0),test[[#This Row],[BT def]]),HYPERLINK("#'EN 16931'!B"&amp;MATCH(test[[#This Row],[BT def]], 'EN 16931'!B:B, 0),test[[#This Row],[BT def]])),"")</f>
        <v/>
      </c>
      <c r="B28" s="39" t="str">
        <f>IF(test[[#This Row],[Alt BT def]]&lt;&gt;"",IF(LEFT(test[[#This Row],[Alt BT def]],2)="BT",HYPERLINK("#'EN 16931'!A"&amp;MATCH(test[[#This Row],[Alt BT def]], 'EN 16931'!A:A, 0),test[[#This Row],[Alt BT def]]),HYPERLINK("#'EN 16931'!B"&amp;MATCH(test[[#This Row],[Alt BT def]], 'EN 16931'!B:B, 0),test[[#This Row],[Alt BT def]])),"")</f>
        <v/>
      </c>
      <c r="C28" s="38" t="s">
        <v>2058</v>
      </c>
      <c r="D28" s="38" t="s">
        <v>2134</v>
      </c>
      <c r="E28" s="38" t="s">
        <v>2063</v>
      </c>
      <c r="F28" s="38"/>
      <c r="G28" s="39" t="s">
        <v>2135</v>
      </c>
      <c r="H28" s="38" t="s">
        <v>2099</v>
      </c>
      <c r="I28" s="38" t="s">
        <v>2099</v>
      </c>
    </row>
    <row r="29" spans="1:9" ht="72" x14ac:dyDescent="0.3">
      <c r="A29" s="39" t="str">
        <f>IF(test[[#This Row],[BT def]]&lt;&gt;"",IF(LEFT(test[[#This Row],[BT def]],2)="BT",HYPERLINK("#'EN 16931'!A"&amp;MATCH(test[[#This Row],[BT def]], 'EN 16931'!A:A, 0),test[[#This Row],[BT def]]),HYPERLINK("#'EN 16931'!B"&amp;MATCH(test[[#This Row],[BT def]], 'EN 16931'!B:B, 0),test[[#This Row],[BT def]])),"")</f>
        <v>BT-15</v>
      </c>
      <c r="B29" s="39" t="str">
        <f>IF(test[[#This Row],[Alt BT def]]&lt;&gt;"",IF(LEFT(test[[#This Row],[Alt BT def]],2)="BT",HYPERLINK("#'EN 16931'!A"&amp;MATCH(test[[#This Row],[Alt BT def]], 'EN 16931'!A:A, 0),test[[#This Row],[Alt BT def]]),HYPERLINK("#'EN 16931'!B"&amp;MATCH(test[[#This Row],[Alt BT def]], 'EN 16931'!B:B, 0),test[[#This Row],[Alt BT def]])),"")</f>
        <v/>
      </c>
      <c r="C29" s="38" t="s">
        <v>2056</v>
      </c>
      <c r="D29" s="38" t="s">
        <v>2121</v>
      </c>
      <c r="E29" s="36" t="s">
        <v>2435</v>
      </c>
      <c r="F29" s="36"/>
      <c r="G29" s="39" t="s">
        <v>2136</v>
      </c>
      <c r="H29" s="38" t="s">
        <v>287</v>
      </c>
      <c r="I29" s="38" t="s">
        <v>2099</v>
      </c>
    </row>
    <row r="30" spans="1:9" x14ac:dyDescent="0.3">
      <c r="A30" s="39" t="str">
        <f>IF(test[[#This Row],[BT def]]&lt;&gt;"",IF(LEFT(test[[#This Row],[BT def]],2)="BT",HYPERLINK("#'EN 16931'!A"&amp;MATCH(test[[#This Row],[BT def]], 'EN 16931'!A:A, 0),test[[#This Row],[BT def]]),HYPERLINK("#'EN 16931'!B"&amp;MATCH(test[[#This Row],[BT def]], 'EN 16931'!B:B, 0),test[[#This Row],[BT def]])),"")</f>
        <v/>
      </c>
      <c r="B30" s="39" t="str">
        <f>IF(test[[#This Row],[Alt BT def]]&lt;&gt;"",IF(LEFT(test[[#This Row],[Alt BT def]],2)="BT",HYPERLINK("#'EN 16931'!A"&amp;MATCH(test[[#This Row],[Alt BT def]], 'EN 16931'!A:A, 0),test[[#This Row],[Alt BT def]]),HYPERLINK("#'EN 16931'!B"&amp;MATCH(test[[#This Row],[Alt BT def]], 'EN 16931'!B:B, 0),test[[#This Row],[Alt BT def]])),"")</f>
        <v/>
      </c>
      <c r="C30" s="38" t="s">
        <v>2058</v>
      </c>
      <c r="D30" s="38" t="s">
        <v>2137</v>
      </c>
      <c r="E30" s="38" t="s">
        <v>2064</v>
      </c>
      <c r="F30" s="38"/>
      <c r="G30" s="39" t="s">
        <v>2138</v>
      </c>
      <c r="H30" s="38" t="s">
        <v>2099</v>
      </c>
      <c r="I30" s="38" t="s">
        <v>2099</v>
      </c>
    </row>
    <row r="31" spans="1:9" ht="86.4" x14ac:dyDescent="0.3">
      <c r="A31" s="39" t="str">
        <f>IF(test[[#This Row],[BT def]]&lt;&gt;"",IF(LEFT(test[[#This Row],[BT def]],2)="BT",HYPERLINK("#'EN 16931'!A"&amp;MATCH(test[[#This Row],[BT def]], 'EN 16931'!A:A, 0),test[[#This Row],[BT def]]),HYPERLINK("#'EN 16931'!B"&amp;MATCH(test[[#This Row],[BT def]], 'EN 16931'!B:B, 0),test[[#This Row],[BT def]])),"")</f>
        <v>BT-17</v>
      </c>
      <c r="B31" s="39" t="str">
        <f>IF(test[[#This Row],[Alt BT def]]&lt;&gt;"",IF(LEFT(test[[#This Row],[Alt BT def]],2)="BT",HYPERLINK("#'EN 16931'!A"&amp;MATCH(test[[#This Row],[Alt BT def]], 'EN 16931'!A:A, 0),test[[#This Row],[Alt BT def]]),HYPERLINK("#'EN 16931'!B"&amp;MATCH(test[[#This Row],[Alt BT def]], 'EN 16931'!B:B, 0),test[[#This Row],[Alt BT def]])),"")</f>
        <v/>
      </c>
      <c r="C31" s="38" t="s">
        <v>2056</v>
      </c>
      <c r="D31" s="38" t="s">
        <v>2121</v>
      </c>
      <c r="E31" s="36" t="s">
        <v>2436</v>
      </c>
      <c r="F31" s="36"/>
      <c r="G31" s="39" t="s">
        <v>2139</v>
      </c>
      <c r="H31" s="38" t="s">
        <v>289</v>
      </c>
      <c r="I31" s="38" t="s">
        <v>2099</v>
      </c>
    </row>
    <row r="32" spans="1:9" x14ac:dyDescent="0.3">
      <c r="A32" s="39" t="str">
        <f>IF(test[[#This Row],[BT def]]&lt;&gt;"",IF(LEFT(test[[#This Row],[BT def]],2)="BT",HYPERLINK("#'EN 16931'!A"&amp;MATCH(test[[#This Row],[BT def]], 'EN 16931'!A:A, 0),test[[#This Row],[BT def]]),HYPERLINK("#'EN 16931'!B"&amp;MATCH(test[[#This Row],[BT def]], 'EN 16931'!B:B, 0),test[[#This Row],[BT def]])),"")</f>
        <v/>
      </c>
      <c r="B32" s="39" t="str">
        <f>IF(test[[#This Row],[Alt BT def]]&lt;&gt;"",IF(LEFT(test[[#This Row],[Alt BT def]],2)="BT",HYPERLINK("#'EN 16931'!A"&amp;MATCH(test[[#This Row],[Alt BT def]], 'EN 16931'!A:A, 0),test[[#This Row],[Alt BT def]]),HYPERLINK("#'EN 16931'!B"&amp;MATCH(test[[#This Row],[Alt BT def]], 'EN 16931'!B:B, 0),test[[#This Row],[Alt BT def]])),"")</f>
        <v/>
      </c>
      <c r="C32" s="38" t="s">
        <v>2058</v>
      </c>
      <c r="D32" s="38" t="s">
        <v>2140</v>
      </c>
      <c r="E32" s="38" t="s">
        <v>2065</v>
      </c>
      <c r="F32" s="38"/>
      <c r="G32" s="39" t="s">
        <v>2141</v>
      </c>
      <c r="H32" s="38" t="s">
        <v>2099</v>
      </c>
      <c r="I32" s="38" t="s">
        <v>2099</v>
      </c>
    </row>
    <row r="33" spans="1:9" ht="72" x14ac:dyDescent="0.3">
      <c r="A33" s="39" t="str">
        <f>IF(test[[#This Row],[BT def]]&lt;&gt;"",IF(LEFT(test[[#This Row],[BT def]],2)="BT",HYPERLINK("#'EN 16931'!A"&amp;MATCH(test[[#This Row],[BT def]], 'EN 16931'!A:A, 0),test[[#This Row],[BT def]]),HYPERLINK("#'EN 16931'!B"&amp;MATCH(test[[#This Row],[BT def]], 'EN 16931'!B:B, 0),test[[#This Row],[BT def]])),"")</f>
        <v>BT-12</v>
      </c>
      <c r="B33" s="39" t="str">
        <f>IF(test[[#This Row],[Alt BT def]]&lt;&gt;"",IF(LEFT(test[[#This Row],[Alt BT def]],2)="BT",HYPERLINK("#'EN 16931'!A"&amp;MATCH(test[[#This Row],[Alt BT def]], 'EN 16931'!A:A, 0),test[[#This Row],[Alt BT def]]),HYPERLINK("#'EN 16931'!B"&amp;MATCH(test[[#This Row],[Alt BT def]], 'EN 16931'!B:B, 0),test[[#This Row],[Alt BT def]])),"")</f>
        <v/>
      </c>
      <c r="C33" s="38" t="s">
        <v>2056</v>
      </c>
      <c r="D33" s="38" t="s">
        <v>2121</v>
      </c>
      <c r="E33" s="36" t="s">
        <v>2437</v>
      </c>
      <c r="F33" s="36"/>
      <c r="G33" s="39" t="s">
        <v>135</v>
      </c>
      <c r="H33" s="38" t="s">
        <v>29</v>
      </c>
      <c r="I33" s="38" t="s">
        <v>2099</v>
      </c>
    </row>
    <row r="34" spans="1:9" ht="201.6" x14ac:dyDescent="0.3">
      <c r="A34" s="39" t="str">
        <f>IF(test[[#This Row],[BT def]]&lt;&gt;"",IF(LEFT(test[[#This Row],[BT def]],2)="BT",HYPERLINK("#'EN 16931'!A"&amp;MATCH(test[[#This Row],[BT def]], 'EN 16931'!A:A, 0),test[[#This Row],[BT def]]),HYPERLINK("#'EN 16931'!B"&amp;MATCH(test[[#This Row],[BT def]], 'EN 16931'!B:B, 0),test[[#This Row],[BT def]])),"")</f>
        <v>BG-24</v>
      </c>
      <c r="B34" s="39" t="str">
        <f>IF(test[[#This Row],[Alt BT def]]&lt;&gt;"",IF(LEFT(test[[#This Row],[Alt BT def]],2)="BT",HYPERLINK("#'EN 16931'!A"&amp;MATCH(test[[#This Row],[Alt BT def]], 'EN 16931'!A:A, 0),test[[#This Row],[Alt BT def]]),HYPERLINK("#'EN 16931'!B"&amp;MATCH(test[[#This Row],[Alt BT def]], 'EN 16931'!B:B, 0),test[[#This Row],[Alt BT def]])),"")</f>
        <v/>
      </c>
      <c r="C34" s="38" t="s">
        <v>2060</v>
      </c>
      <c r="D34" s="38" t="s">
        <v>2142</v>
      </c>
      <c r="E34" s="36" t="s">
        <v>2438</v>
      </c>
      <c r="F34" s="36"/>
      <c r="G34" s="39" t="s">
        <v>860</v>
      </c>
      <c r="H34" s="38" t="s">
        <v>383</v>
      </c>
      <c r="I34" s="38" t="s">
        <v>2099</v>
      </c>
    </row>
    <row r="35" spans="1:9" ht="115.2" x14ac:dyDescent="0.3">
      <c r="A35" s="39" t="str">
        <f>IF(test[[#This Row],[BT def]]&lt;&gt;"",IF(LEFT(test[[#This Row],[BT def]],2)="BT",HYPERLINK("#'EN 16931'!A"&amp;MATCH(test[[#This Row],[BT def]], 'EN 16931'!A:A, 0),test[[#This Row],[BT def]]),HYPERLINK("#'EN 16931'!B"&amp;MATCH(test[[#This Row],[BT def]], 'EN 16931'!B:B, 0),test[[#This Row],[BT def]])),"")</f>
        <v>BT-18</v>
      </c>
      <c r="B35" s="39" t="str">
        <f>IF(test[[#This Row],[Alt BT def]]&lt;&gt;"",IF(LEFT(test[[#This Row],[Alt BT def]],2)="BT",HYPERLINK("#'EN 16931'!A"&amp;MATCH(test[[#This Row],[Alt BT def]], 'EN 16931'!A:A, 0),test[[#This Row],[Alt BT def]]),HYPERLINK("#'EN 16931'!B"&amp;MATCH(test[[#This Row],[Alt BT def]], 'EN 16931'!B:B, 0),test[[#This Row],[Alt BT def]])),"")</f>
        <v>BT-122</v>
      </c>
      <c r="C35" s="38" t="s">
        <v>2056</v>
      </c>
      <c r="D35" s="38" t="s">
        <v>2121</v>
      </c>
      <c r="E35" s="36" t="s">
        <v>2439</v>
      </c>
      <c r="F35" s="36" t="s">
        <v>2621</v>
      </c>
      <c r="G35" s="39" t="s">
        <v>859</v>
      </c>
      <c r="H35" s="38" t="s">
        <v>290</v>
      </c>
      <c r="I35" s="38" t="s">
        <v>384</v>
      </c>
    </row>
    <row r="36" spans="1:9" ht="86.4" x14ac:dyDescent="0.3">
      <c r="A36" s="39" t="str">
        <f>IF(test[[#This Row],[BT def]]&lt;&gt;"",IF(LEFT(test[[#This Row],[BT def]],2)="BT",HYPERLINK("#'EN 16931'!A"&amp;MATCH(test[[#This Row],[BT def]], 'EN 16931'!A:A, 0),test[[#This Row],[BT def]]),HYPERLINK("#'EN 16931'!B"&amp;MATCH(test[[#This Row],[BT def]], 'EN 16931'!B:B, 0),test[[#This Row],[BT def]])),"")</f>
        <v/>
      </c>
      <c r="B36" s="39" t="str">
        <f>IF(test[[#This Row],[Alt BT def]]&lt;&gt;"",IF(LEFT(test[[#This Row],[Alt BT def]],2)="BT",HYPERLINK("#'EN 16931'!A"&amp;MATCH(test[[#This Row],[Alt BT def]], 'EN 16931'!A:A, 0),test[[#This Row],[Alt BT def]]),HYPERLINK("#'EN 16931'!B"&amp;MATCH(test[[#This Row],[Alt BT def]], 'EN 16931'!B:B, 0),test[[#This Row],[Alt BT def]])),"")</f>
        <v/>
      </c>
      <c r="C36" s="38" t="s">
        <v>2066</v>
      </c>
      <c r="D36" s="38" t="s">
        <v>2143</v>
      </c>
      <c r="E36" s="36" t="s">
        <v>2440</v>
      </c>
      <c r="F36" s="36"/>
      <c r="G36" s="39" t="s">
        <v>2144</v>
      </c>
      <c r="H36" s="38" t="s">
        <v>2099</v>
      </c>
      <c r="I36" s="38" t="s">
        <v>2099</v>
      </c>
    </row>
    <row r="37" spans="1:9" ht="100.8" x14ac:dyDescent="0.3">
      <c r="A37" s="39" t="str">
        <f>IF(test[[#This Row],[BT def]]&lt;&gt;"",IF(LEFT(test[[#This Row],[BT def]],2)="BT",HYPERLINK("#'EN 16931'!A"&amp;MATCH(test[[#This Row],[BT def]], 'EN 16931'!A:A, 0),test[[#This Row],[BT def]]),HYPERLINK("#'EN 16931'!B"&amp;MATCH(test[[#This Row],[BT def]], 'EN 16931'!B:B, 0),test[[#This Row],[BT def]])),"")</f>
        <v>BT-18</v>
      </c>
      <c r="B37" s="39" t="str">
        <f>IF(test[[#This Row],[Alt BT def]]&lt;&gt;"",IF(LEFT(test[[#This Row],[Alt BT def]],2)="BT",HYPERLINK("#'EN 16931'!A"&amp;MATCH(test[[#This Row],[Alt BT def]], 'EN 16931'!A:A, 0),test[[#This Row],[Alt BT def]]),HYPERLINK("#'EN 16931'!B"&amp;MATCH(test[[#This Row],[Alt BT def]], 'EN 16931'!B:B, 0),test[[#This Row],[Alt BT def]])),"")</f>
        <v/>
      </c>
      <c r="C37" s="38" t="s">
        <v>2058</v>
      </c>
      <c r="D37" s="38" t="s">
        <v>2145</v>
      </c>
      <c r="E37" s="36" t="s">
        <v>2441</v>
      </c>
      <c r="F37" s="36"/>
      <c r="G37" s="39" t="s">
        <v>2146</v>
      </c>
      <c r="H37" s="38" t="s">
        <v>290</v>
      </c>
      <c r="I37" s="38" t="s">
        <v>2099</v>
      </c>
    </row>
    <row r="38" spans="1:9" ht="86.4" x14ac:dyDescent="0.3">
      <c r="A38" s="39" t="str">
        <f>IF(test[[#This Row],[BT def]]&lt;&gt;"",IF(LEFT(test[[#This Row],[BT def]],2)="BT",HYPERLINK("#'EN 16931'!A"&amp;MATCH(test[[#This Row],[BT def]], 'EN 16931'!A:A, 0),test[[#This Row],[BT def]]),HYPERLINK("#'EN 16931'!B"&amp;MATCH(test[[#This Row],[BT def]], 'EN 16931'!B:B, 0),test[[#This Row],[BT def]])),"")</f>
        <v>BT-123</v>
      </c>
      <c r="B38" s="39" t="str">
        <f>IF(test[[#This Row],[Alt BT def]]&lt;&gt;"",IF(LEFT(test[[#This Row],[Alt BT def]],2)="BT",HYPERLINK("#'EN 16931'!A"&amp;MATCH(test[[#This Row],[Alt BT def]], 'EN 16931'!A:A, 0),test[[#This Row],[Alt BT def]]),HYPERLINK("#'EN 16931'!B"&amp;MATCH(test[[#This Row],[Alt BT def]], 'EN 16931'!B:B, 0),test[[#This Row],[Alt BT def]])),"")</f>
        <v/>
      </c>
      <c r="C38" s="38" t="s">
        <v>2058</v>
      </c>
      <c r="D38" s="38" t="s">
        <v>2147</v>
      </c>
      <c r="E38" s="36" t="s">
        <v>2442</v>
      </c>
      <c r="F38" s="36"/>
      <c r="G38" s="39" t="s">
        <v>861</v>
      </c>
      <c r="H38" s="38" t="s">
        <v>385</v>
      </c>
      <c r="I38" s="38" t="s">
        <v>2099</v>
      </c>
    </row>
    <row r="39" spans="1:9" x14ac:dyDescent="0.3">
      <c r="A39" s="39" t="str">
        <f>IF(test[[#This Row],[BT def]]&lt;&gt;"",IF(LEFT(test[[#This Row],[BT def]],2)="BT",HYPERLINK("#'EN 16931'!A"&amp;MATCH(test[[#This Row],[BT def]], 'EN 16931'!A:A, 0),test[[#This Row],[BT def]]),HYPERLINK("#'EN 16931'!B"&amp;MATCH(test[[#This Row],[BT def]], 'EN 16931'!B:B, 0),test[[#This Row],[BT def]])),"")</f>
        <v/>
      </c>
      <c r="B39" s="39" t="str">
        <f>IF(test[[#This Row],[Alt BT def]]&lt;&gt;"",IF(LEFT(test[[#This Row],[Alt BT def]],2)="BT",HYPERLINK("#'EN 16931'!A"&amp;MATCH(test[[#This Row],[Alt BT def]], 'EN 16931'!A:A, 0),test[[#This Row],[Alt BT def]]),HYPERLINK("#'EN 16931'!B"&amp;MATCH(test[[#This Row],[Alt BT def]], 'EN 16931'!B:B, 0),test[[#This Row],[Alt BT def]])),"")</f>
        <v/>
      </c>
      <c r="C39" s="38" t="s">
        <v>2058</v>
      </c>
      <c r="D39" s="38" t="s">
        <v>2148</v>
      </c>
      <c r="E39" s="38" t="s">
        <v>2067</v>
      </c>
      <c r="F39" s="38"/>
      <c r="G39" s="39" t="s">
        <v>2149</v>
      </c>
      <c r="H39" s="38" t="s">
        <v>2099</v>
      </c>
      <c r="I39" s="38" t="s">
        <v>2099</v>
      </c>
    </row>
    <row r="40" spans="1:9" ht="144" x14ac:dyDescent="0.3">
      <c r="A40" s="39" t="str">
        <f>IF(test[[#This Row],[BT def]]&lt;&gt;"",IF(LEFT(test[[#This Row],[BT def]],2)="BT",HYPERLINK("#'EN 16931'!A"&amp;MATCH(test[[#This Row],[BT def]], 'EN 16931'!A:A, 0),test[[#This Row],[BT def]]),HYPERLINK("#'EN 16931'!B"&amp;MATCH(test[[#This Row],[BT def]], 'EN 16931'!B:B, 0),test[[#This Row],[BT def]])),"")</f>
        <v>BT-125</v>
      </c>
      <c r="B40" s="39" t="str">
        <f>IF(test[[#This Row],[Alt BT def]]&lt;&gt;"",IF(LEFT(test[[#This Row],[Alt BT def]],2)="BT",HYPERLINK("#'EN 16931'!A"&amp;MATCH(test[[#This Row],[Alt BT def]], 'EN 16931'!A:A, 0),test[[#This Row],[Alt BT def]]),HYPERLINK("#'EN 16931'!B"&amp;MATCH(test[[#This Row],[Alt BT def]], 'EN 16931'!B:B, 0),test[[#This Row],[Alt BT def]])),"")</f>
        <v/>
      </c>
      <c r="C40" s="38" t="s">
        <v>2058</v>
      </c>
      <c r="D40" s="38" t="s">
        <v>2150</v>
      </c>
      <c r="E40" s="36" t="s">
        <v>2443</v>
      </c>
      <c r="F40" s="36"/>
      <c r="G40" s="39" t="s">
        <v>2151</v>
      </c>
      <c r="H40" s="38" t="s">
        <v>387</v>
      </c>
      <c r="I40" s="38" t="s">
        <v>2099</v>
      </c>
    </row>
    <row r="41" spans="1:9" ht="72" x14ac:dyDescent="0.3">
      <c r="A41" s="39" t="str">
        <f>IF(test[[#This Row],[BT def]]&lt;&gt;"",IF(LEFT(test[[#This Row],[BT def]],2)="BT",HYPERLINK("#'EN 16931'!A"&amp;MATCH(test[[#This Row],[BT def]], 'EN 16931'!A:A, 0),test[[#This Row],[BT def]]),HYPERLINK("#'EN 16931'!B"&amp;MATCH(test[[#This Row],[BT def]], 'EN 16931'!B:B, 0),test[[#This Row],[BT def]])),"")</f>
        <v/>
      </c>
      <c r="B41" s="39" t="str">
        <f>IF(test[[#This Row],[Alt BT def]]&lt;&gt;"",IF(LEFT(test[[#This Row],[Alt BT def]],2)="BT",HYPERLINK("#'EN 16931'!A"&amp;MATCH(test[[#This Row],[Alt BT def]], 'EN 16931'!A:A, 0),test[[#This Row],[Alt BT def]]),HYPERLINK("#'EN 16931'!B"&amp;MATCH(test[[#This Row],[Alt BT def]], 'EN 16931'!B:B, 0),test[[#This Row],[Alt BT def]])),"")</f>
        <v/>
      </c>
      <c r="C41" s="38" t="s">
        <v>2068</v>
      </c>
      <c r="D41" s="38" t="s">
        <v>2152</v>
      </c>
      <c r="E41" s="36" t="s">
        <v>2444</v>
      </c>
      <c r="F41" s="36"/>
      <c r="G41" s="39" t="s">
        <v>2153</v>
      </c>
      <c r="H41" s="38" t="s">
        <v>2099</v>
      </c>
      <c r="I41" s="38" t="s">
        <v>2099</v>
      </c>
    </row>
    <row r="42" spans="1:9" ht="72" x14ac:dyDescent="0.3">
      <c r="A42" s="39" t="str">
        <f>IF(test[[#This Row],[BT def]]&lt;&gt;"",IF(LEFT(test[[#This Row],[BT def]],2)="BT",HYPERLINK("#'EN 16931'!A"&amp;MATCH(test[[#This Row],[BT def]], 'EN 16931'!A:A, 0),test[[#This Row],[BT def]]),HYPERLINK("#'EN 16931'!B"&amp;MATCH(test[[#This Row],[BT def]], 'EN 16931'!B:B, 0),test[[#This Row],[BT def]])),"")</f>
        <v/>
      </c>
      <c r="B42" s="39" t="str">
        <f>IF(test[[#This Row],[Alt BT def]]&lt;&gt;"",IF(LEFT(test[[#This Row],[Alt BT def]],2)="BT",HYPERLINK("#'EN 16931'!A"&amp;MATCH(test[[#This Row],[Alt BT def]], 'EN 16931'!A:A, 0),test[[#This Row],[Alt BT def]]),HYPERLINK("#'EN 16931'!B"&amp;MATCH(test[[#This Row],[Alt BT def]], 'EN 16931'!B:B, 0),test[[#This Row],[Alt BT def]])),"")</f>
        <v/>
      </c>
      <c r="C42" s="38" t="s">
        <v>2068</v>
      </c>
      <c r="D42" s="38" t="s">
        <v>2154</v>
      </c>
      <c r="E42" s="36" t="s">
        <v>2445</v>
      </c>
      <c r="F42" s="36"/>
      <c r="G42" s="39" t="s">
        <v>2155</v>
      </c>
      <c r="H42" s="38" t="s">
        <v>2099</v>
      </c>
      <c r="I42" s="38" t="s">
        <v>2099</v>
      </c>
    </row>
    <row r="43" spans="1:9" x14ac:dyDescent="0.3">
      <c r="A43" s="39" t="str">
        <f>IF(test[[#This Row],[BT def]]&lt;&gt;"",IF(LEFT(test[[#This Row],[BT def]],2)="BT",HYPERLINK("#'EN 16931'!A"&amp;MATCH(test[[#This Row],[BT def]], 'EN 16931'!A:A, 0),test[[#This Row],[BT def]]),HYPERLINK("#'EN 16931'!B"&amp;MATCH(test[[#This Row],[BT def]], 'EN 16931'!B:B, 0),test[[#This Row],[BT def]])),"")</f>
        <v/>
      </c>
      <c r="B43" s="39" t="str">
        <f>IF(test[[#This Row],[Alt BT def]]&lt;&gt;"",IF(LEFT(test[[#This Row],[Alt BT def]],2)="BT",HYPERLINK("#'EN 16931'!A"&amp;MATCH(test[[#This Row],[Alt BT def]], 'EN 16931'!A:A, 0),test[[#This Row],[Alt BT def]]),HYPERLINK("#'EN 16931'!B"&amp;MATCH(test[[#This Row],[Alt BT def]], 'EN 16931'!B:B, 0),test[[#This Row],[Alt BT def]])),"")</f>
        <v/>
      </c>
      <c r="C43" s="38" t="s">
        <v>2058</v>
      </c>
      <c r="D43" s="38" t="s">
        <v>2156</v>
      </c>
      <c r="E43" s="38" t="s">
        <v>2069</v>
      </c>
      <c r="F43" s="38"/>
      <c r="G43" s="39" t="s">
        <v>2157</v>
      </c>
      <c r="H43" s="38" t="s">
        <v>2099</v>
      </c>
      <c r="I43" s="38" t="s">
        <v>2099</v>
      </c>
    </row>
    <row r="44" spans="1:9" ht="172.8" x14ac:dyDescent="0.3">
      <c r="A44" s="39" t="str">
        <f>IF(test[[#This Row],[BT def]]&lt;&gt;"",IF(LEFT(test[[#This Row],[BT def]],2)="BT",HYPERLINK("#'EN 16931'!A"&amp;MATCH(test[[#This Row],[BT def]], 'EN 16931'!A:A, 0),test[[#This Row],[BT def]]),HYPERLINK("#'EN 16931'!B"&amp;MATCH(test[[#This Row],[BT def]], 'EN 16931'!B:B, 0),test[[#This Row],[BT def]])),"")</f>
        <v>BT-124</v>
      </c>
      <c r="B44" s="39" t="str">
        <f>IF(test[[#This Row],[Alt BT def]]&lt;&gt;"",IF(LEFT(test[[#This Row],[Alt BT def]],2)="BT",HYPERLINK("#'EN 16931'!A"&amp;MATCH(test[[#This Row],[Alt BT def]], 'EN 16931'!A:A, 0),test[[#This Row],[Alt BT def]]),HYPERLINK("#'EN 16931'!B"&amp;MATCH(test[[#This Row],[Alt BT def]], 'EN 16931'!B:B, 0),test[[#This Row],[Alt BT def]])),"")</f>
        <v/>
      </c>
      <c r="C44" s="38" t="s">
        <v>2056</v>
      </c>
      <c r="D44" s="38" t="s">
        <v>2158</v>
      </c>
      <c r="E44" s="36" t="s">
        <v>2446</v>
      </c>
      <c r="F44" s="36"/>
      <c r="G44" s="39" t="s">
        <v>862</v>
      </c>
      <c r="H44" s="38" t="s">
        <v>386</v>
      </c>
      <c r="I44" s="38" t="s">
        <v>2099</v>
      </c>
    </row>
    <row r="45" spans="1:9" x14ac:dyDescent="0.3">
      <c r="A45" s="39" t="str">
        <f>IF(test[[#This Row],[BT def]]&lt;&gt;"",IF(LEFT(test[[#This Row],[BT def]],2)="BT",HYPERLINK("#'EN 16931'!A"&amp;MATCH(test[[#This Row],[BT def]], 'EN 16931'!A:A, 0),test[[#This Row],[BT def]]),HYPERLINK("#'EN 16931'!B"&amp;MATCH(test[[#This Row],[BT def]], 'EN 16931'!B:B, 0),test[[#This Row],[BT def]])),"")</f>
        <v/>
      </c>
      <c r="B45" s="39" t="str">
        <f>IF(test[[#This Row],[Alt BT def]]&lt;&gt;"",IF(LEFT(test[[#This Row],[Alt BT def]],2)="BT",HYPERLINK("#'EN 16931'!A"&amp;MATCH(test[[#This Row],[Alt BT def]], 'EN 16931'!A:A, 0),test[[#This Row],[Alt BT def]]),HYPERLINK("#'EN 16931'!B"&amp;MATCH(test[[#This Row],[Alt BT def]], 'EN 16931'!B:B, 0),test[[#This Row],[Alt BT def]])),"")</f>
        <v/>
      </c>
      <c r="C45" s="38" t="s">
        <v>2058</v>
      </c>
      <c r="D45" s="38" t="s">
        <v>2159</v>
      </c>
      <c r="E45" s="38" t="s">
        <v>2070</v>
      </c>
      <c r="F45" s="38"/>
      <c r="G45" s="39" t="s">
        <v>2160</v>
      </c>
      <c r="H45" s="38" t="s">
        <v>2099</v>
      </c>
      <c r="I45" s="38" t="s">
        <v>2099</v>
      </c>
    </row>
    <row r="46" spans="1:9" ht="86.4" x14ac:dyDescent="0.3">
      <c r="A46" s="39" t="str">
        <f>IF(test[[#This Row],[BT def]]&lt;&gt;"",IF(LEFT(test[[#This Row],[BT def]],2)="BT",HYPERLINK("#'EN 16931'!A"&amp;MATCH(test[[#This Row],[BT def]], 'EN 16931'!A:A, 0),test[[#This Row],[BT def]]),HYPERLINK("#'EN 16931'!B"&amp;MATCH(test[[#This Row],[BT def]], 'EN 16931'!B:B, 0),test[[#This Row],[BT def]])),"")</f>
        <v>BT-11</v>
      </c>
      <c r="B46" s="39" t="str">
        <f>IF(test[[#This Row],[Alt BT def]]&lt;&gt;"",IF(LEFT(test[[#This Row],[Alt BT def]],2)="BT",HYPERLINK("#'EN 16931'!A"&amp;MATCH(test[[#This Row],[Alt BT def]], 'EN 16931'!A:A, 0),test[[#This Row],[Alt BT def]]),HYPERLINK("#'EN 16931'!B"&amp;MATCH(test[[#This Row],[Alt BT def]], 'EN 16931'!B:B, 0),test[[#This Row],[Alt BT def]])),"")</f>
        <v/>
      </c>
      <c r="C46" s="38" t="s">
        <v>2056</v>
      </c>
      <c r="D46" s="38" t="s">
        <v>2121</v>
      </c>
      <c r="E46" s="36" t="s">
        <v>2447</v>
      </c>
      <c r="F46" s="36"/>
      <c r="G46" s="39" t="s">
        <v>768</v>
      </c>
      <c r="H46" s="38" t="s">
        <v>285</v>
      </c>
      <c r="I46" s="38" t="s">
        <v>2099</v>
      </c>
    </row>
    <row r="47" spans="1:9" ht="57.6" x14ac:dyDescent="0.3">
      <c r="A47" s="39" t="str">
        <f>IF(test[[#This Row],[BT def]]&lt;&gt;"",IF(LEFT(test[[#This Row],[BT def]],2)="BT",HYPERLINK("#'EN 16931'!A"&amp;MATCH(test[[#This Row],[BT def]], 'EN 16931'!A:A, 0),test[[#This Row],[BT def]]),HYPERLINK("#'EN 16931'!B"&amp;MATCH(test[[#This Row],[BT def]], 'EN 16931'!B:B, 0),test[[#This Row],[BT def]])),"")</f>
        <v>BG-4</v>
      </c>
      <c r="B47" s="39" t="str">
        <f>IF(test[[#This Row],[Alt BT def]]&lt;&gt;"",IF(LEFT(test[[#This Row],[Alt BT def]],2)="BT",HYPERLINK("#'EN 16931'!A"&amp;MATCH(test[[#This Row],[Alt BT def]], 'EN 16931'!A:A, 0),test[[#This Row],[Alt BT def]]),HYPERLINK("#'EN 16931'!B"&amp;MATCH(test[[#This Row],[Alt BT def]], 'EN 16931'!B:B, 0),test[[#This Row],[Alt BT def]])),"")</f>
        <v/>
      </c>
      <c r="C47" s="38" t="s">
        <v>2056</v>
      </c>
      <c r="D47" s="38" t="s">
        <v>2161</v>
      </c>
      <c r="E47" s="36" t="s">
        <v>2448</v>
      </c>
      <c r="F47" s="36"/>
      <c r="G47" s="39" t="s">
        <v>773</v>
      </c>
      <c r="H47" s="38" t="s">
        <v>299</v>
      </c>
      <c r="I47" s="38" t="s">
        <v>2099</v>
      </c>
    </row>
    <row r="48" spans="1:9" x14ac:dyDescent="0.3">
      <c r="A48" s="39" t="str">
        <f>IF(test[[#This Row],[BT def]]&lt;&gt;"",IF(LEFT(test[[#This Row],[BT def]],2)="BT",HYPERLINK("#'EN 16931'!A"&amp;MATCH(test[[#This Row],[BT def]], 'EN 16931'!A:A, 0),test[[#This Row],[BT def]]),HYPERLINK("#'EN 16931'!B"&amp;MATCH(test[[#This Row],[BT def]], 'EN 16931'!B:B, 0),test[[#This Row],[BT def]])),"")</f>
        <v/>
      </c>
      <c r="B48" s="39" t="str">
        <f>IF(test[[#This Row],[Alt BT def]]&lt;&gt;"",IF(LEFT(test[[#This Row],[Alt BT def]],2)="BT",HYPERLINK("#'EN 16931'!A"&amp;MATCH(test[[#This Row],[Alt BT def]], 'EN 16931'!A:A, 0),test[[#This Row],[Alt BT def]]),HYPERLINK("#'EN 16931'!B"&amp;MATCH(test[[#This Row],[Alt BT def]], 'EN 16931'!B:B, 0),test[[#This Row],[Alt BT def]])),"")</f>
        <v/>
      </c>
      <c r="C48" s="38" t="s">
        <v>2056</v>
      </c>
      <c r="D48" s="38" t="s">
        <v>2162</v>
      </c>
      <c r="E48" s="38" t="s">
        <v>2071</v>
      </c>
      <c r="F48" s="38"/>
      <c r="G48" s="39" t="s">
        <v>2163</v>
      </c>
      <c r="H48" s="38" t="s">
        <v>2099</v>
      </c>
      <c r="I48" s="38" t="s">
        <v>2099</v>
      </c>
    </row>
    <row r="49" spans="1:9" ht="100.8" x14ac:dyDescent="0.3">
      <c r="A49" s="39" t="str">
        <f>IF(test[[#This Row],[BT def]]&lt;&gt;"",IF(LEFT(test[[#This Row],[BT def]],2)="BT",HYPERLINK("#'EN 16931'!A"&amp;MATCH(test[[#This Row],[BT def]], 'EN 16931'!A:A, 0),test[[#This Row],[BT def]]),HYPERLINK("#'EN 16931'!B"&amp;MATCH(test[[#This Row],[BT def]], 'EN 16931'!B:B, 0),test[[#This Row],[BT def]])),"")</f>
        <v>BT-34</v>
      </c>
      <c r="B49" s="39" t="str">
        <f>IF(test[[#This Row],[Alt BT def]]&lt;&gt;"",IF(LEFT(test[[#This Row],[Alt BT def]],2)="BT",HYPERLINK("#'EN 16931'!A"&amp;MATCH(test[[#This Row],[Alt BT def]], 'EN 16931'!A:A, 0),test[[#This Row],[Alt BT def]]),HYPERLINK("#'EN 16931'!B"&amp;MATCH(test[[#This Row],[Alt BT def]], 'EN 16931'!B:B, 0),test[[#This Row],[Alt BT def]])),"")</f>
        <v/>
      </c>
      <c r="C49" s="38" t="s">
        <v>2056</v>
      </c>
      <c r="D49" s="38" t="s">
        <v>2164</v>
      </c>
      <c r="E49" s="36" t="s">
        <v>2449</v>
      </c>
      <c r="F49" s="36"/>
      <c r="G49" s="39" t="s">
        <v>2165</v>
      </c>
      <c r="H49" s="38" t="s">
        <v>306</v>
      </c>
      <c r="I49" s="38" t="s">
        <v>2099</v>
      </c>
    </row>
    <row r="50" spans="1:9" ht="100.8" x14ac:dyDescent="0.3">
      <c r="A50" s="39" t="str">
        <f>IF(test[[#This Row],[BT def]]&lt;&gt;"",IF(LEFT(test[[#This Row],[BT def]],2)="BT",HYPERLINK("#'EN 16931'!A"&amp;MATCH(test[[#This Row],[BT def]], 'EN 16931'!A:A, 0),test[[#This Row],[BT def]]),HYPERLINK("#'EN 16931'!B"&amp;MATCH(test[[#This Row],[BT def]], 'EN 16931'!B:B, 0),test[[#This Row],[BT def]])),"")</f>
        <v/>
      </c>
      <c r="B50" s="39" t="str">
        <f>IF(test[[#This Row],[Alt BT def]]&lt;&gt;"",IF(LEFT(test[[#This Row],[Alt BT def]],2)="BT",HYPERLINK("#'EN 16931'!A"&amp;MATCH(test[[#This Row],[Alt BT def]], 'EN 16931'!A:A, 0),test[[#This Row],[Alt BT def]]),HYPERLINK("#'EN 16931'!B"&amp;MATCH(test[[#This Row],[Alt BT def]], 'EN 16931'!B:B, 0),test[[#This Row],[Alt BT def]])),"")</f>
        <v/>
      </c>
      <c r="C50" s="38" t="s">
        <v>2068</v>
      </c>
      <c r="D50" s="38" t="s">
        <v>2166</v>
      </c>
      <c r="E50" s="36" t="s">
        <v>2450</v>
      </c>
      <c r="F50" s="36"/>
      <c r="G50" s="39" t="s">
        <v>2167</v>
      </c>
      <c r="H50" s="38" t="s">
        <v>2099</v>
      </c>
      <c r="I50" s="38" t="s">
        <v>2099</v>
      </c>
    </row>
    <row r="51" spans="1:9" x14ac:dyDescent="0.3">
      <c r="A51" s="39" t="str">
        <f>IF(test[[#This Row],[BT def]]&lt;&gt;"",IF(LEFT(test[[#This Row],[BT def]],2)="BT",HYPERLINK("#'EN 16931'!A"&amp;MATCH(test[[#This Row],[BT def]], 'EN 16931'!A:A, 0),test[[#This Row],[BT def]]),HYPERLINK("#'EN 16931'!B"&amp;MATCH(test[[#This Row],[BT def]], 'EN 16931'!B:B, 0),test[[#This Row],[BT def]])),"")</f>
        <v/>
      </c>
      <c r="B51" s="39" t="str">
        <f>IF(test[[#This Row],[Alt BT def]]&lt;&gt;"",IF(LEFT(test[[#This Row],[Alt BT def]],2)="BT",HYPERLINK("#'EN 16931'!A"&amp;MATCH(test[[#This Row],[Alt BT def]], 'EN 16931'!A:A, 0),test[[#This Row],[Alt BT def]]),HYPERLINK("#'EN 16931'!B"&amp;MATCH(test[[#This Row],[Alt BT def]], 'EN 16931'!B:B, 0),test[[#This Row],[Alt BT def]])),"")</f>
        <v/>
      </c>
      <c r="C51" s="38" t="s">
        <v>2060</v>
      </c>
      <c r="D51" s="38" t="s">
        <v>2168</v>
      </c>
      <c r="E51" s="38" t="s">
        <v>2072</v>
      </c>
      <c r="F51" s="38"/>
      <c r="G51" s="39" t="s">
        <v>2169</v>
      </c>
      <c r="H51" s="38" t="s">
        <v>2099</v>
      </c>
      <c r="I51" s="38" t="s">
        <v>2099</v>
      </c>
    </row>
    <row r="52" spans="1:9" ht="244.8" x14ac:dyDescent="0.3">
      <c r="A52" s="39" t="str">
        <f>IF(test[[#This Row],[BT def]]&lt;&gt;"",IF(LEFT(test[[#This Row],[BT def]],2)="BT",HYPERLINK("#'EN 16931'!A"&amp;MATCH(test[[#This Row],[BT def]], 'EN 16931'!A:A, 0),test[[#This Row],[BT def]]),HYPERLINK("#'EN 16931'!B"&amp;MATCH(test[[#This Row],[BT def]], 'EN 16931'!B:B, 0),test[[#This Row],[BT def]])),"")</f>
        <v>BT-29</v>
      </c>
      <c r="B52" s="39" t="str">
        <f>IF(test[[#This Row],[Alt BT def]]&lt;&gt;"",IF(LEFT(test[[#This Row],[Alt BT def]],2)="BT",HYPERLINK("#'EN 16931'!A"&amp;MATCH(test[[#This Row],[Alt BT def]], 'EN 16931'!A:A, 0),test[[#This Row],[Alt BT def]]),HYPERLINK("#'EN 16931'!B"&amp;MATCH(test[[#This Row],[Alt BT def]], 'EN 16931'!B:B, 0),test[[#This Row],[Alt BT def]])),"")</f>
        <v>BT-90</v>
      </c>
      <c r="C52" s="38" t="s">
        <v>2056</v>
      </c>
      <c r="D52" s="38" t="s">
        <v>2170</v>
      </c>
      <c r="E52" s="36" t="s">
        <v>2451</v>
      </c>
      <c r="F52" s="40" t="s">
        <v>2622</v>
      </c>
      <c r="G52" s="39" t="s">
        <v>2171</v>
      </c>
      <c r="H52" s="38" t="s">
        <v>301</v>
      </c>
      <c r="I52" s="38" t="s">
        <v>357</v>
      </c>
    </row>
    <row r="53" spans="1:9" ht="115.2" x14ac:dyDescent="0.3">
      <c r="A53" s="39" t="str">
        <f>IF(test[[#This Row],[BT def]]&lt;&gt;"",IF(LEFT(test[[#This Row],[BT def]],2)="BT",HYPERLINK("#'EN 16931'!A"&amp;MATCH(test[[#This Row],[BT def]], 'EN 16931'!A:A, 0),test[[#This Row],[BT def]]),HYPERLINK("#'EN 16931'!B"&amp;MATCH(test[[#This Row],[BT def]], 'EN 16931'!B:B, 0),test[[#This Row],[BT def]])),"")</f>
        <v/>
      </c>
      <c r="B53" s="39" t="str">
        <f>IF(test[[#This Row],[Alt BT def]]&lt;&gt;"",IF(LEFT(test[[#This Row],[Alt BT def]],2)="BT",HYPERLINK("#'EN 16931'!A"&amp;MATCH(test[[#This Row],[Alt BT def]], 'EN 16931'!A:A, 0),test[[#This Row],[Alt BT def]]),HYPERLINK("#'EN 16931'!B"&amp;MATCH(test[[#This Row],[Alt BT def]], 'EN 16931'!B:B, 0),test[[#This Row],[Alt BT def]])),"")</f>
        <v/>
      </c>
      <c r="C53" s="38" t="s">
        <v>2066</v>
      </c>
      <c r="D53" s="38" t="s">
        <v>2172</v>
      </c>
      <c r="E53" s="36" t="s">
        <v>2452</v>
      </c>
      <c r="F53" s="36"/>
      <c r="G53" s="39" t="s">
        <v>2173</v>
      </c>
      <c r="H53" s="38" t="s">
        <v>2099</v>
      </c>
      <c r="I53" s="38" t="s">
        <v>2099</v>
      </c>
    </row>
    <row r="54" spans="1:9" x14ac:dyDescent="0.3">
      <c r="A54" s="39" t="str">
        <f>IF(test[[#This Row],[BT def]]&lt;&gt;"",IF(LEFT(test[[#This Row],[BT def]],2)="BT",HYPERLINK("#'EN 16931'!A"&amp;MATCH(test[[#This Row],[BT def]], 'EN 16931'!A:A, 0),test[[#This Row],[BT def]]),HYPERLINK("#'EN 16931'!B"&amp;MATCH(test[[#This Row],[BT def]], 'EN 16931'!B:B, 0),test[[#This Row],[BT def]])),"")</f>
        <v/>
      </c>
      <c r="B54" s="39" t="str">
        <f>IF(test[[#This Row],[Alt BT def]]&lt;&gt;"",IF(LEFT(test[[#This Row],[Alt BT def]],2)="BT",HYPERLINK("#'EN 16931'!A"&amp;MATCH(test[[#This Row],[Alt BT def]], 'EN 16931'!A:A, 0),test[[#This Row],[Alt BT def]]),HYPERLINK("#'EN 16931'!B"&amp;MATCH(test[[#This Row],[Alt BT def]], 'EN 16931'!B:B, 0),test[[#This Row],[Alt BT def]])),"")</f>
        <v/>
      </c>
      <c r="C54" s="38" t="s">
        <v>2058</v>
      </c>
      <c r="D54" s="38" t="s">
        <v>2174</v>
      </c>
      <c r="E54" s="38" t="s">
        <v>2073</v>
      </c>
      <c r="F54" s="38"/>
      <c r="G54" s="39" t="s">
        <v>2175</v>
      </c>
      <c r="H54" s="38" t="s">
        <v>2099</v>
      </c>
      <c r="I54" s="38" t="s">
        <v>2099</v>
      </c>
    </row>
    <row r="55" spans="1:9" ht="100.8" x14ac:dyDescent="0.3">
      <c r="A55" s="39" t="str">
        <f>IF(test[[#This Row],[BT def]]&lt;&gt;"",IF(LEFT(test[[#This Row],[BT def]],2)="BT",HYPERLINK("#'EN 16931'!A"&amp;MATCH(test[[#This Row],[BT def]], 'EN 16931'!A:A, 0),test[[#This Row],[BT def]]),HYPERLINK("#'EN 16931'!B"&amp;MATCH(test[[#This Row],[BT def]], 'EN 16931'!B:B, 0),test[[#This Row],[BT def]])),"")</f>
        <v>BT-28</v>
      </c>
      <c r="B55" s="39" t="str">
        <f>IF(test[[#This Row],[Alt BT def]]&lt;&gt;"",IF(LEFT(test[[#This Row],[Alt BT def]],2)="BT",HYPERLINK("#'EN 16931'!A"&amp;MATCH(test[[#This Row],[Alt BT def]], 'EN 16931'!A:A, 0),test[[#This Row],[Alt BT def]]),HYPERLINK("#'EN 16931'!B"&amp;MATCH(test[[#This Row],[Alt BT def]], 'EN 16931'!B:B, 0),test[[#This Row],[Alt BT def]])),"")</f>
        <v/>
      </c>
      <c r="C55" s="38" t="s">
        <v>2056</v>
      </c>
      <c r="D55" s="38" t="s">
        <v>2176</v>
      </c>
      <c r="E55" s="36" t="s">
        <v>2453</v>
      </c>
      <c r="F55" s="36"/>
      <c r="G55" s="39" t="s">
        <v>119</v>
      </c>
      <c r="H55" s="38" t="s">
        <v>0</v>
      </c>
      <c r="I55" s="38" t="s">
        <v>2099</v>
      </c>
    </row>
    <row r="56" spans="1:9" ht="100.8" x14ac:dyDescent="0.3">
      <c r="A56" s="39" t="str">
        <f>IF(test[[#This Row],[BT def]]&lt;&gt;"",IF(LEFT(test[[#This Row],[BT def]],2)="BT",HYPERLINK("#'EN 16931'!A"&amp;MATCH(test[[#This Row],[BT def]], 'EN 16931'!A:A, 0),test[[#This Row],[BT def]]),HYPERLINK("#'EN 16931'!B"&amp;MATCH(test[[#This Row],[BT def]], 'EN 16931'!B:B, 0),test[[#This Row],[BT def]])),"")</f>
        <v>BG-5</v>
      </c>
      <c r="B56" s="39" t="str">
        <f>IF(test[[#This Row],[Alt BT def]]&lt;&gt;"",IF(LEFT(test[[#This Row],[Alt BT def]],2)="BT",HYPERLINK("#'EN 16931'!A"&amp;MATCH(test[[#This Row],[Alt BT def]], 'EN 16931'!A:A, 0),test[[#This Row],[Alt BT def]]),HYPERLINK("#'EN 16931'!B"&amp;MATCH(test[[#This Row],[Alt BT def]], 'EN 16931'!B:B, 0),test[[#This Row],[Alt BT def]])),"")</f>
        <v/>
      </c>
      <c r="C56" s="38" t="s">
        <v>2056</v>
      </c>
      <c r="D56" s="38" t="s">
        <v>2177</v>
      </c>
      <c r="E56" s="36" t="s">
        <v>2454</v>
      </c>
      <c r="F56" s="36"/>
      <c r="G56" s="39" t="s">
        <v>777</v>
      </c>
      <c r="H56" s="38" t="s">
        <v>307</v>
      </c>
      <c r="I56" s="38" t="s">
        <v>2099</v>
      </c>
    </row>
    <row r="57" spans="1:9" ht="72" x14ac:dyDescent="0.3">
      <c r="A57" s="39" t="str">
        <f>IF(test[[#This Row],[BT def]]&lt;&gt;"",IF(LEFT(test[[#This Row],[BT def]],2)="BT",HYPERLINK("#'EN 16931'!A"&amp;MATCH(test[[#This Row],[BT def]], 'EN 16931'!A:A, 0),test[[#This Row],[BT def]]),HYPERLINK("#'EN 16931'!B"&amp;MATCH(test[[#This Row],[BT def]], 'EN 16931'!B:B, 0),test[[#This Row],[BT def]])),"")</f>
        <v>BT-35</v>
      </c>
      <c r="B57" s="39" t="str">
        <f>IF(test[[#This Row],[Alt BT def]]&lt;&gt;"",IF(LEFT(test[[#This Row],[Alt BT def]],2)="BT",HYPERLINK("#'EN 16931'!A"&amp;MATCH(test[[#This Row],[Alt BT def]], 'EN 16931'!A:A, 0),test[[#This Row],[Alt BT def]]),HYPERLINK("#'EN 16931'!B"&amp;MATCH(test[[#This Row],[Alt BT def]], 'EN 16931'!B:B, 0),test[[#This Row],[Alt BT def]])),"")</f>
        <v/>
      </c>
      <c r="C57" s="38" t="s">
        <v>2058</v>
      </c>
      <c r="D57" s="38" t="s">
        <v>2178</v>
      </c>
      <c r="E57" s="36" t="s">
        <v>2455</v>
      </c>
      <c r="F57" s="36"/>
      <c r="G57" s="39" t="s">
        <v>123</v>
      </c>
      <c r="H57" s="38" t="s">
        <v>2</v>
      </c>
      <c r="I57" s="38" t="s">
        <v>2099</v>
      </c>
    </row>
    <row r="58" spans="1:9" ht="100.8" x14ac:dyDescent="0.3">
      <c r="A58" s="39" t="str">
        <f>IF(test[[#This Row],[BT def]]&lt;&gt;"",IF(LEFT(test[[#This Row],[BT def]],2)="BT",HYPERLINK("#'EN 16931'!A"&amp;MATCH(test[[#This Row],[BT def]], 'EN 16931'!A:A, 0),test[[#This Row],[BT def]]),HYPERLINK("#'EN 16931'!B"&amp;MATCH(test[[#This Row],[BT def]], 'EN 16931'!B:B, 0),test[[#This Row],[BT def]])),"")</f>
        <v>BT-36</v>
      </c>
      <c r="B58" s="39" t="str">
        <f>IF(test[[#This Row],[Alt BT def]]&lt;&gt;"",IF(LEFT(test[[#This Row],[Alt BT def]],2)="BT",HYPERLINK("#'EN 16931'!A"&amp;MATCH(test[[#This Row],[Alt BT def]], 'EN 16931'!A:A, 0),test[[#This Row],[Alt BT def]]),HYPERLINK("#'EN 16931'!B"&amp;MATCH(test[[#This Row],[Alt BT def]], 'EN 16931'!B:B, 0),test[[#This Row],[Alt BT def]])),"")</f>
        <v/>
      </c>
      <c r="C58" s="38" t="s">
        <v>2058</v>
      </c>
      <c r="D58" s="38" t="s">
        <v>2179</v>
      </c>
      <c r="E58" s="36" t="s">
        <v>2456</v>
      </c>
      <c r="F58" s="36"/>
      <c r="G58" s="39" t="s">
        <v>124</v>
      </c>
      <c r="H58" s="38" t="s">
        <v>4</v>
      </c>
      <c r="I58" s="38" t="s">
        <v>2099</v>
      </c>
    </row>
    <row r="59" spans="1:9" ht="86.4" x14ac:dyDescent="0.3">
      <c r="A59" s="39" t="str">
        <f>IF(test[[#This Row],[BT def]]&lt;&gt;"",IF(LEFT(test[[#This Row],[BT def]],2)="BT",HYPERLINK("#'EN 16931'!A"&amp;MATCH(test[[#This Row],[BT def]], 'EN 16931'!A:A, 0),test[[#This Row],[BT def]]),HYPERLINK("#'EN 16931'!B"&amp;MATCH(test[[#This Row],[BT def]], 'EN 16931'!B:B, 0),test[[#This Row],[BT def]])),"")</f>
        <v>BT-37</v>
      </c>
      <c r="B59" s="39" t="str">
        <f>IF(test[[#This Row],[Alt BT def]]&lt;&gt;"",IF(LEFT(test[[#This Row],[Alt BT def]],2)="BT",HYPERLINK("#'EN 16931'!A"&amp;MATCH(test[[#This Row],[Alt BT def]], 'EN 16931'!A:A, 0),test[[#This Row],[Alt BT def]]),HYPERLINK("#'EN 16931'!B"&amp;MATCH(test[[#This Row],[Alt BT def]], 'EN 16931'!B:B, 0),test[[#This Row],[Alt BT def]])),"")</f>
        <v/>
      </c>
      <c r="C59" s="38" t="s">
        <v>2058</v>
      </c>
      <c r="D59" s="38" t="s">
        <v>2180</v>
      </c>
      <c r="E59" s="36" t="s">
        <v>2457</v>
      </c>
      <c r="F59" s="36"/>
      <c r="G59" s="39" t="s">
        <v>122</v>
      </c>
      <c r="H59" s="38" t="s">
        <v>109</v>
      </c>
      <c r="I59" s="38" t="s">
        <v>2099</v>
      </c>
    </row>
    <row r="60" spans="1:9" ht="100.8" x14ac:dyDescent="0.3">
      <c r="A60" s="39" t="str">
        <f>IF(test[[#This Row],[BT def]]&lt;&gt;"",IF(LEFT(test[[#This Row],[BT def]],2)="BT",HYPERLINK("#'EN 16931'!A"&amp;MATCH(test[[#This Row],[BT def]], 'EN 16931'!A:A, 0),test[[#This Row],[BT def]]),HYPERLINK("#'EN 16931'!B"&amp;MATCH(test[[#This Row],[BT def]], 'EN 16931'!B:B, 0),test[[#This Row],[BT def]])),"")</f>
        <v>BT-38</v>
      </c>
      <c r="B60" s="39" t="str">
        <f>IF(test[[#This Row],[Alt BT def]]&lt;&gt;"",IF(LEFT(test[[#This Row],[Alt BT def]],2)="BT",HYPERLINK("#'EN 16931'!A"&amp;MATCH(test[[#This Row],[Alt BT def]], 'EN 16931'!A:A, 0),test[[#This Row],[Alt BT def]]),HYPERLINK("#'EN 16931'!B"&amp;MATCH(test[[#This Row],[Alt BT def]], 'EN 16931'!B:B, 0),test[[#This Row],[Alt BT def]])),"")</f>
        <v/>
      </c>
      <c r="C60" s="38" t="s">
        <v>2058</v>
      </c>
      <c r="D60" s="38" t="s">
        <v>2181</v>
      </c>
      <c r="E60" s="36" t="s">
        <v>2458</v>
      </c>
      <c r="F60" s="36"/>
      <c r="G60" s="39" t="s">
        <v>121</v>
      </c>
      <c r="H60" s="38" t="s">
        <v>6</v>
      </c>
      <c r="I60" s="38" t="s">
        <v>2099</v>
      </c>
    </row>
    <row r="61" spans="1:9" ht="72" x14ac:dyDescent="0.3">
      <c r="A61" s="39" t="str">
        <f>IF(test[[#This Row],[BT def]]&lt;&gt;"",IF(LEFT(test[[#This Row],[BT def]],2)="BT",HYPERLINK("#'EN 16931'!A"&amp;MATCH(test[[#This Row],[BT def]], 'EN 16931'!A:A, 0),test[[#This Row],[BT def]]),HYPERLINK("#'EN 16931'!B"&amp;MATCH(test[[#This Row],[BT def]], 'EN 16931'!B:B, 0),test[[#This Row],[BT def]])),"")</f>
        <v>BT-39</v>
      </c>
      <c r="B61" s="39" t="str">
        <f>IF(test[[#This Row],[Alt BT def]]&lt;&gt;"",IF(LEFT(test[[#This Row],[Alt BT def]],2)="BT",HYPERLINK("#'EN 16931'!A"&amp;MATCH(test[[#This Row],[Alt BT def]], 'EN 16931'!A:A, 0),test[[#This Row],[Alt BT def]]),HYPERLINK("#'EN 16931'!B"&amp;MATCH(test[[#This Row],[Alt BT def]], 'EN 16931'!B:B, 0),test[[#This Row],[Alt BT def]])),"")</f>
        <v/>
      </c>
      <c r="C61" s="38" t="s">
        <v>2058</v>
      </c>
      <c r="D61" s="38" t="s">
        <v>2182</v>
      </c>
      <c r="E61" s="36" t="s">
        <v>2459</v>
      </c>
      <c r="F61" s="36"/>
      <c r="G61" s="39" t="s">
        <v>778</v>
      </c>
      <c r="H61" s="38" t="s">
        <v>309</v>
      </c>
      <c r="I61" s="38" t="s">
        <v>2099</v>
      </c>
    </row>
    <row r="62" spans="1:9" x14ac:dyDescent="0.3">
      <c r="A62" s="39" t="str">
        <f>IF(test[[#This Row],[BT def]]&lt;&gt;"",IF(LEFT(test[[#This Row],[BT def]],2)="BT",HYPERLINK("#'EN 16931'!A"&amp;MATCH(test[[#This Row],[BT def]], 'EN 16931'!A:A, 0),test[[#This Row],[BT def]]),HYPERLINK("#'EN 16931'!B"&amp;MATCH(test[[#This Row],[BT def]], 'EN 16931'!B:B, 0),test[[#This Row],[BT def]])),"")</f>
        <v/>
      </c>
      <c r="B62" s="39" t="str">
        <f>IF(test[[#This Row],[Alt BT def]]&lt;&gt;"",IF(LEFT(test[[#This Row],[Alt BT def]],2)="BT",HYPERLINK("#'EN 16931'!A"&amp;MATCH(test[[#This Row],[Alt BT def]], 'EN 16931'!A:A, 0),test[[#This Row],[Alt BT def]]),HYPERLINK("#'EN 16931'!B"&amp;MATCH(test[[#This Row],[Alt BT def]], 'EN 16931'!B:B, 0),test[[#This Row],[Alt BT def]])),"")</f>
        <v/>
      </c>
      <c r="C62" s="38" t="s">
        <v>2058</v>
      </c>
      <c r="D62" s="38" t="s">
        <v>2183</v>
      </c>
      <c r="E62" s="38" t="s">
        <v>2074</v>
      </c>
      <c r="F62" s="38"/>
      <c r="G62" s="39" t="s">
        <v>2184</v>
      </c>
      <c r="H62" s="38" t="s">
        <v>2099</v>
      </c>
      <c r="I62" s="38" t="s">
        <v>2099</v>
      </c>
    </row>
    <row r="63" spans="1:9" ht="129.6" x14ac:dyDescent="0.3">
      <c r="A63" s="39" t="str">
        <f>IF(test[[#This Row],[BT def]]&lt;&gt;"",IF(LEFT(test[[#This Row],[BT def]],2)="BT",HYPERLINK("#'EN 16931'!A"&amp;MATCH(test[[#This Row],[BT def]], 'EN 16931'!A:A, 0),test[[#This Row],[BT def]]),HYPERLINK("#'EN 16931'!B"&amp;MATCH(test[[#This Row],[BT def]], 'EN 16931'!B:B, 0),test[[#This Row],[BT def]])),"")</f>
        <v>BT-162</v>
      </c>
      <c r="B63" s="39" t="str">
        <f>IF(test[[#This Row],[Alt BT def]]&lt;&gt;"",IF(LEFT(test[[#This Row],[Alt BT def]],2)="BT",HYPERLINK("#'EN 16931'!A"&amp;MATCH(test[[#This Row],[Alt BT def]], 'EN 16931'!A:A, 0),test[[#This Row],[Alt BT def]]),HYPERLINK("#'EN 16931'!B"&amp;MATCH(test[[#This Row],[Alt BT def]], 'EN 16931'!B:B, 0),test[[#This Row],[Alt BT def]])),"")</f>
        <v/>
      </c>
      <c r="C63" s="38" t="s">
        <v>2056</v>
      </c>
      <c r="D63" s="38" t="s">
        <v>2185</v>
      </c>
      <c r="E63" s="36" t="s">
        <v>2460</v>
      </c>
      <c r="F63" s="36"/>
      <c r="G63" s="39" t="s">
        <v>779</v>
      </c>
      <c r="H63" s="38" t="s">
        <v>308</v>
      </c>
      <c r="I63" s="38" t="s">
        <v>2099</v>
      </c>
    </row>
    <row r="64" spans="1:9" x14ac:dyDescent="0.3">
      <c r="A64" s="39" t="str">
        <f>IF(test[[#This Row],[BT def]]&lt;&gt;"",IF(LEFT(test[[#This Row],[BT def]],2)="BT",HYPERLINK("#'EN 16931'!A"&amp;MATCH(test[[#This Row],[BT def]], 'EN 16931'!A:A, 0),test[[#This Row],[BT def]]),HYPERLINK("#'EN 16931'!B"&amp;MATCH(test[[#This Row],[BT def]], 'EN 16931'!B:B, 0),test[[#This Row],[BT def]])),"")</f>
        <v/>
      </c>
      <c r="B64" s="39" t="str">
        <f>IF(test[[#This Row],[Alt BT def]]&lt;&gt;"",IF(LEFT(test[[#This Row],[Alt BT def]],2)="BT",HYPERLINK("#'EN 16931'!A"&amp;MATCH(test[[#This Row],[Alt BT def]], 'EN 16931'!A:A, 0),test[[#This Row],[Alt BT def]]),HYPERLINK("#'EN 16931'!B"&amp;MATCH(test[[#This Row],[Alt BT def]], 'EN 16931'!B:B, 0),test[[#This Row],[Alt BT def]])),"")</f>
        <v/>
      </c>
      <c r="C64" s="38" t="s">
        <v>2056</v>
      </c>
      <c r="D64" s="38" t="s">
        <v>2186</v>
      </c>
      <c r="E64" s="38" t="s">
        <v>2075</v>
      </c>
      <c r="F64" s="38"/>
      <c r="G64" s="39" t="s">
        <v>2187</v>
      </c>
      <c r="H64" s="38" t="s">
        <v>2099</v>
      </c>
      <c r="I64" s="38" t="s">
        <v>2099</v>
      </c>
    </row>
    <row r="65" spans="1:9" ht="72" x14ac:dyDescent="0.3">
      <c r="A65" s="39" t="str">
        <f>IF(test[[#This Row],[BT def]]&lt;&gt;"",IF(LEFT(test[[#This Row],[BT def]],2)="BT",HYPERLINK("#'EN 16931'!A"&amp;MATCH(test[[#This Row],[BT def]], 'EN 16931'!A:A, 0),test[[#This Row],[BT def]]),HYPERLINK("#'EN 16931'!B"&amp;MATCH(test[[#This Row],[BT def]], 'EN 16931'!B:B, 0),test[[#This Row],[BT def]])),"")</f>
        <v>BT-40</v>
      </c>
      <c r="B65" s="39" t="str">
        <f>IF(test[[#This Row],[Alt BT def]]&lt;&gt;"",IF(LEFT(test[[#This Row],[Alt BT def]],2)="BT",HYPERLINK("#'EN 16931'!A"&amp;MATCH(test[[#This Row],[Alt BT def]], 'EN 16931'!A:A, 0),test[[#This Row],[Alt BT def]]),HYPERLINK("#'EN 16931'!B"&amp;MATCH(test[[#This Row],[Alt BT def]], 'EN 16931'!B:B, 0),test[[#This Row],[Alt BT def]])),"")</f>
        <v/>
      </c>
      <c r="C65" s="38" t="s">
        <v>2056</v>
      </c>
      <c r="D65" s="38" t="s">
        <v>2188</v>
      </c>
      <c r="E65" s="36" t="s">
        <v>2461</v>
      </c>
      <c r="F65" s="36"/>
      <c r="G65" s="39" t="s">
        <v>120</v>
      </c>
      <c r="H65" s="38" t="s">
        <v>8</v>
      </c>
      <c r="I65" s="38" t="s">
        <v>2099</v>
      </c>
    </row>
    <row r="66" spans="1:9" x14ac:dyDescent="0.3">
      <c r="A66" s="39" t="str">
        <f>IF(test[[#This Row],[BT def]]&lt;&gt;"",IF(LEFT(test[[#This Row],[BT def]],2)="BT",HYPERLINK("#'EN 16931'!A"&amp;MATCH(test[[#This Row],[BT def]], 'EN 16931'!A:A, 0),test[[#This Row],[BT def]]),HYPERLINK("#'EN 16931'!B"&amp;MATCH(test[[#This Row],[BT def]], 'EN 16931'!B:B, 0),test[[#This Row],[BT def]])),"")</f>
        <v/>
      </c>
      <c r="B66" s="39" t="str">
        <f>IF(test[[#This Row],[Alt BT def]]&lt;&gt;"",IF(LEFT(test[[#This Row],[Alt BT def]],2)="BT",HYPERLINK("#'EN 16931'!A"&amp;MATCH(test[[#This Row],[Alt BT def]], 'EN 16931'!A:A, 0),test[[#This Row],[Alt BT def]]),HYPERLINK("#'EN 16931'!B"&amp;MATCH(test[[#This Row],[Alt BT def]], 'EN 16931'!B:B, 0),test[[#This Row],[Alt BT def]])),"")</f>
        <v/>
      </c>
      <c r="C66" s="38" t="s">
        <v>2076</v>
      </c>
      <c r="D66" s="38" t="s">
        <v>2189</v>
      </c>
      <c r="E66" s="38" t="s">
        <v>2077</v>
      </c>
      <c r="F66" s="38"/>
      <c r="G66" s="39" t="s">
        <v>2190</v>
      </c>
      <c r="H66" s="38" t="s">
        <v>2099</v>
      </c>
      <c r="I66" s="38" t="s">
        <v>2099</v>
      </c>
    </row>
    <row r="67" spans="1:9" ht="230.4" x14ac:dyDescent="0.3">
      <c r="A67" s="39" t="str">
        <f>IF(test[[#This Row],[BT def]]&lt;&gt;"",IF(LEFT(test[[#This Row],[BT def]],2)="BT",HYPERLINK("#'EN 16931'!A"&amp;MATCH(test[[#This Row],[BT def]], 'EN 16931'!A:A, 0),test[[#This Row],[BT def]]),HYPERLINK("#'EN 16931'!B"&amp;MATCH(test[[#This Row],[BT def]], 'EN 16931'!B:B, 0),test[[#This Row],[BT def]])),"")</f>
        <v>BT-31</v>
      </c>
      <c r="B67" s="39" t="str">
        <f>IF(test[[#This Row],[Alt BT def]]&lt;&gt;"",IF(LEFT(test[[#This Row],[Alt BT def]],2)="BT",HYPERLINK("#'EN 16931'!A"&amp;MATCH(test[[#This Row],[Alt BT def]], 'EN 16931'!A:A, 0),test[[#This Row],[Alt BT def]]),HYPERLINK("#'EN 16931'!B"&amp;MATCH(test[[#This Row],[Alt BT def]], 'EN 16931'!B:B, 0),test[[#This Row],[Alt BT def]])),"")</f>
        <v>BT-32</v>
      </c>
      <c r="C67" s="38" t="s">
        <v>2056</v>
      </c>
      <c r="D67" s="38" t="s">
        <v>2191</v>
      </c>
      <c r="E67" s="36" t="s">
        <v>2462</v>
      </c>
      <c r="F67" s="36" t="s">
        <v>2623</v>
      </c>
      <c r="G67" s="39" t="s">
        <v>774</v>
      </c>
      <c r="H67" s="36" t="s">
        <v>303</v>
      </c>
      <c r="I67" s="38" t="s">
        <v>304</v>
      </c>
    </row>
    <row r="68" spans="1:9" x14ac:dyDescent="0.3">
      <c r="A68" s="39" t="str">
        <f>IF(test[[#This Row],[BT def]]&lt;&gt;"",IF(LEFT(test[[#This Row],[BT def]],2)="BT",HYPERLINK("#'EN 16931'!A"&amp;MATCH(test[[#This Row],[BT def]], 'EN 16931'!A:A, 0),test[[#This Row],[BT def]]),HYPERLINK("#'EN 16931'!B"&amp;MATCH(test[[#This Row],[BT def]], 'EN 16931'!B:B, 0),test[[#This Row],[BT def]])),"")</f>
        <v/>
      </c>
      <c r="B68" s="39" t="str">
        <f>IF(test[[#This Row],[Alt BT def]]&lt;&gt;"",IF(LEFT(test[[#This Row],[Alt BT def]],2)="BT",HYPERLINK("#'EN 16931'!A"&amp;MATCH(test[[#This Row],[Alt BT def]], 'EN 16931'!A:A, 0),test[[#This Row],[Alt BT def]]),HYPERLINK("#'EN 16931'!B"&amp;MATCH(test[[#This Row],[Alt BT def]], 'EN 16931'!B:B, 0),test[[#This Row],[Alt BT def]])),"")</f>
        <v/>
      </c>
      <c r="C68" s="38" t="s">
        <v>2056</v>
      </c>
      <c r="D68" s="38" t="s">
        <v>2192</v>
      </c>
      <c r="E68" s="38" t="s">
        <v>2078</v>
      </c>
      <c r="F68" s="38"/>
      <c r="G68" s="39" t="s">
        <v>2193</v>
      </c>
      <c r="H68" s="38" t="s">
        <v>2099</v>
      </c>
      <c r="I68" s="38" t="s">
        <v>2099</v>
      </c>
    </row>
    <row r="69" spans="1:9" ht="72" x14ac:dyDescent="0.3">
      <c r="A69" s="39" t="str">
        <f>IF(test[[#This Row],[BT def]]&lt;&gt;"",IF(LEFT(test[[#This Row],[BT def]],2)="BT",HYPERLINK("#'EN 16931'!A"&amp;MATCH(test[[#This Row],[BT def]], 'EN 16931'!A:A, 0),test[[#This Row],[BT def]]),HYPERLINK("#'EN 16931'!B"&amp;MATCH(test[[#This Row],[BT def]], 'EN 16931'!B:B, 0),test[[#This Row],[BT def]])),"")</f>
        <v/>
      </c>
      <c r="B69" s="39" t="str">
        <f>IF(test[[#This Row],[Alt BT def]]&lt;&gt;"",IF(LEFT(test[[#This Row],[Alt BT def]],2)="BT",HYPERLINK("#'EN 16931'!A"&amp;MATCH(test[[#This Row],[Alt BT def]], 'EN 16931'!A:A, 0),test[[#This Row],[Alt BT def]]),HYPERLINK("#'EN 16931'!B"&amp;MATCH(test[[#This Row],[Alt BT def]], 'EN 16931'!B:B, 0),test[[#This Row],[Alt BT def]])),"")</f>
        <v/>
      </c>
      <c r="C69" s="38" t="s">
        <v>2056</v>
      </c>
      <c r="D69" s="38" t="s">
        <v>2194</v>
      </c>
      <c r="E69" s="36" t="s">
        <v>2463</v>
      </c>
      <c r="F69" s="36"/>
      <c r="G69" s="39" t="s">
        <v>2195</v>
      </c>
      <c r="H69" s="38" t="s">
        <v>2099</v>
      </c>
      <c r="I69" s="38" t="s">
        <v>2099</v>
      </c>
    </row>
    <row r="70" spans="1:9" x14ac:dyDescent="0.3">
      <c r="A70" s="39" t="str">
        <f>IF(test[[#This Row],[BT def]]&lt;&gt;"",IF(LEFT(test[[#This Row],[BT def]],2)="BT",HYPERLINK("#'EN 16931'!A"&amp;MATCH(test[[#This Row],[BT def]], 'EN 16931'!A:A, 0),test[[#This Row],[BT def]]),HYPERLINK("#'EN 16931'!B"&amp;MATCH(test[[#This Row],[BT def]], 'EN 16931'!B:B, 0),test[[#This Row],[BT def]])),"")</f>
        <v/>
      </c>
      <c r="B70" s="39" t="str">
        <f>IF(test[[#This Row],[Alt BT def]]&lt;&gt;"",IF(LEFT(test[[#This Row],[Alt BT def]],2)="BT",HYPERLINK("#'EN 16931'!A"&amp;MATCH(test[[#This Row],[Alt BT def]], 'EN 16931'!A:A, 0),test[[#This Row],[Alt BT def]]),HYPERLINK("#'EN 16931'!B"&amp;MATCH(test[[#This Row],[Alt BT def]], 'EN 16931'!B:B, 0),test[[#This Row],[Alt BT def]])),"")</f>
        <v/>
      </c>
      <c r="C70" s="38" t="s">
        <v>2056</v>
      </c>
      <c r="D70" s="38" t="s">
        <v>2196</v>
      </c>
      <c r="E70" s="38" t="s">
        <v>2079</v>
      </c>
      <c r="F70" s="38"/>
      <c r="G70" s="39" t="s">
        <v>2197</v>
      </c>
      <c r="H70" s="38" t="s">
        <v>2099</v>
      </c>
      <c r="I70" s="38" t="s">
        <v>2099</v>
      </c>
    </row>
    <row r="71" spans="1:9" ht="144" x14ac:dyDescent="0.3">
      <c r="A71" s="39" t="str">
        <f>IF(test[[#This Row],[BT def]]&lt;&gt;"",IF(LEFT(test[[#This Row],[BT def]],2)="BT",HYPERLINK("#'EN 16931'!A"&amp;MATCH(test[[#This Row],[BT def]], 'EN 16931'!A:A, 0),test[[#This Row],[BT def]]),HYPERLINK("#'EN 16931'!B"&amp;MATCH(test[[#This Row],[BT def]], 'EN 16931'!B:B, 0),test[[#This Row],[BT def]])),"")</f>
        <v>BT-27</v>
      </c>
      <c r="B71" s="39" t="str">
        <f>IF(test[[#This Row],[Alt BT def]]&lt;&gt;"",IF(LEFT(test[[#This Row],[Alt BT def]],2)="BT",HYPERLINK("#'EN 16931'!A"&amp;MATCH(test[[#This Row],[Alt BT def]], 'EN 16931'!A:A, 0),test[[#This Row],[Alt BT def]]),HYPERLINK("#'EN 16931'!B"&amp;MATCH(test[[#This Row],[Alt BT def]], 'EN 16931'!B:B, 0),test[[#This Row],[Alt BT def]])),"")</f>
        <v/>
      </c>
      <c r="C71" s="38" t="s">
        <v>2056</v>
      </c>
      <c r="D71" s="38" t="s">
        <v>2198</v>
      </c>
      <c r="E71" s="36" t="s">
        <v>2464</v>
      </c>
      <c r="F71" s="36"/>
      <c r="G71" s="39" t="s">
        <v>775</v>
      </c>
      <c r="H71" s="38" t="s">
        <v>300</v>
      </c>
      <c r="I71" s="38" t="s">
        <v>2099</v>
      </c>
    </row>
    <row r="72" spans="1:9" ht="172.8" x14ac:dyDescent="0.3">
      <c r="A72" s="39" t="str">
        <f>IF(test[[#This Row],[BT def]]&lt;&gt;"",IF(LEFT(test[[#This Row],[BT def]],2)="BT",HYPERLINK("#'EN 16931'!A"&amp;MATCH(test[[#This Row],[BT def]], 'EN 16931'!A:A, 0),test[[#This Row],[BT def]]),HYPERLINK("#'EN 16931'!B"&amp;MATCH(test[[#This Row],[BT def]], 'EN 16931'!B:B, 0),test[[#This Row],[BT def]])),"")</f>
        <v>BT-30</v>
      </c>
      <c r="B72" s="39" t="str">
        <f>IF(test[[#This Row],[Alt BT def]]&lt;&gt;"",IF(LEFT(test[[#This Row],[Alt BT def]],2)="BT",HYPERLINK("#'EN 16931'!A"&amp;MATCH(test[[#This Row],[Alt BT def]], 'EN 16931'!A:A, 0),test[[#This Row],[Alt BT def]]),HYPERLINK("#'EN 16931'!B"&amp;MATCH(test[[#This Row],[Alt BT def]], 'EN 16931'!B:B, 0),test[[#This Row],[Alt BT def]])),"")</f>
        <v/>
      </c>
      <c r="C72" s="38" t="s">
        <v>2058</v>
      </c>
      <c r="D72" s="38" t="s">
        <v>2191</v>
      </c>
      <c r="E72" s="36" t="s">
        <v>2465</v>
      </c>
      <c r="F72" s="36"/>
      <c r="G72" s="39" t="s">
        <v>2199</v>
      </c>
      <c r="H72" s="38" t="s">
        <v>302</v>
      </c>
      <c r="I72" s="38" t="s">
        <v>2099</v>
      </c>
    </row>
    <row r="73" spans="1:9" ht="100.8" x14ac:dyDescent="0.3">
      <c r="A73" s="39" t="str">
        <f>IF(test[[#This Row],[BT def]]&lt;&gt;"",IF(LEFT(test[[#This Row],[BT def]],2)="BT",HYPERLINK("#'EN 16931'!A"&amp;MATCH(test[[#This Row],[BT def]], 'EN 16931'!A:A, 0),test[[#This Row],[BT def]]),HYPERLINK("#'EN 16931'!B"&amp;MATCH(test[[#This Row],[BT def]], 'EN 16931'!B:B, 0),test[[#This Row],[BT def]])),"")</f>
        <v/>
      </c>
      <c r="B73" s="39" t="str">
        <f>IF(test[[#This Row],[Alt BT def]]&lt;&gt;"",IF(LEFT(test[[#This Row],[Alt BT def]],2)="BT",HYPERLINK("#'EN 16931'!A"&amp;MATCH(test[[#This Row],[Alt BT def]], 'EN 16931'!A:A, 0),test[[#This Row],[Alt BT def]]),HYPERLINK("#'EN 16931'!B"&amp;MATCH(test[[#This Row],[Alt BT def]], 'EN 16931'!B:B, 0),test[[#This Row],[Alt BT def]])),"")</f>
        <v/>
      </c>
      <c r="C73" s="38" t="s">
        <v>2066</v>
      </c>
      <c r="D73" s="38" t="s">
        <v>2172</v>
      </c>
      <c r="E73" s="36" t="s">
        <v>2466</v>
      </c>
      <c r="F73" s="36"/>
      <c r="G73" s="39" t="s">
        <v>2200</v>
      </c>
      <c r="H73" s="38" t="s">
        <v>2099</v>
      </c>
      <c r="I73" s="38" t="s">
        <v>2099</v>
      </c>
    </row>
    <row r="74" spans="1:9" ht="86.4" x14ac:dyDescent="0.3">
      <c r="A74" s="39" t="str">
        <f>IF(test[[#This Row],[BT def]]&lt;&gt;"",IF(LEFT(test[[#This Row],[BT def]],2)="BT",HYPERLINK("#'EN 16931'!A"&amp;MATCH(test[[#This Row],[BT def]], 'EN 16931'!A:A, 0),test[[#This Row],[BT def]]),HYPERLINK("#'EN 16931'!B"&amp;MATCH(test[[#This Row],[BT def]], 'EN 16931'!B:B, 0),test[[#This Row],[BT def]])),"")</f>
        <v>BT-33</v>
      </c>
      <c r="B74" s="39" t="str">
        <f>IF(test[[#This Row],[Alt BT def]]&lt;&gt;"",IF(LEFT(test[[#This Row],[Alt BT def]],2)="BT",HYPERLINK("#'EN 16931'!A"&amp;MATCH(test[[#This Row],[Alt BT def]], 'EN 16931'!A:A, 0),test[[#This Row],[Alt BT def]]),HYPERLINK("#'EN 16931'!B"&amp;MATCH(test[[#This Row],[Alt BT def]], 'EN 16931'!B:B, 0),test[[#This Row],[Alt BT def]])),"")</f>
        <v/>
      </c>
      <c r="C74" s="38" t="s">
        <v>2058</v>
      </c>
      <c r="D74" s="38" t="s">
        <v>2201</v>
      </c>
      <c r="E74" s="36" t="s">
        <v>2467</v>
      </c>
      <c r="F74" s="36"/>
      <c r="G74" s="39" t="s">
        <v>776</v>
      </c>
      <c r="H74" s="38" t="s">
        <v>305</v>
      </c>
      <c r="I74" s="38" t="s">
        <v>2099</v>
      </c>
    </row>
    <row r="75" spans="1:9" ht="57.6" x14ac:dyDescent="0.3">
      <c r="A75" s="39" t="str">
        <f>IF(test[[#This Row],[BT def]]&lt;&gt;"",IF(LEFT(test[[#This Row],[BT def]],2)="BT",HYPERLINK("#'EN 16931'!A"&amp;MATCH(test[[#This Row],[BT def]], 'EN 16931'!A:A, 0),test[[#This Row],[BT def]]),HYPERLINK("#'EN 16931'!B"&amp;MATCH(test[[#This Row],[BT def]], 'EN 16931'!B:B, 0),test[[#This Row],[BT def]])),"")</f>
        <v>BG-6</v>
      </c>
      <c r="B75" s="39" t="str">
        <f>IF(test[[#This Row],[Alt BT def]]&lt;&gt;"",IF(LEFT(test[[#This Row],[Alt BT def]],2)="BT",HYPERLINK("#'EN 16931'!A"&amp;MATCH(test[[#This Row],[Alt BT def]], 'EN 16931'!A:A, 0),test[[#This Row],[Alt BT def]]),HYPERLINK("#'EN 16931'!B"&amp;MATCH(test[[#This Row],[Alt BT def]], 'EN 16931'!B:B, 0),test[[#This Row],[Alt BT def]])),"")</f>
        <v/>
      </c>
      <c r="C75" s="38" t="s">
        <v>2058</v>
      </c>
      <c r="D75" s="38" t="s">
        <v>2202</v>
      </c>
      <c r="E75" s="36" t="s">
        <v>2468</v>
      </c>
      <c r="F75" s="36"/>
      <c r="G75" s="39" t="s">
        <v>780</v>
      </c>
      <c r="H75" s="38" t="s">
        <v>310</v>
      </c>
      <c r="I75" s="38" t="s">
        <v>2099</v>
      </c>
    </row>
    <row r="76" spans="1:9" ht="72" x14ac:dyDescent="0.3">
      <c r="A76" s="39" t="str">
        <f>IF(test[[#This Row],[BT def]]&lt;&gt;"",IF(LEFT(test[[#This Row],[BT def]],2)="BT",HYPERLINK("#'EN 16931'!A"&amp;MATCH(test[[#This Row],[BT def]], 'EN 16931'!A:A, 0),test[[#This Row],[BT def]]),HYPERLINK("#'EN 16931'!B"&amp;MATCH(test[[#This Row],[BT def]], 'EN 16931'!B:B, 0),test[[#This Row],[BT def]])),"")</f>
        <v>BT-41</v>
      </c>
      <c r="B76" s="39" t="str">
        <f>IF(test[[#This Row],[Alt BT def]]&lt;&gt;"",IF(LEFT(test[[#This Row],[Alt BT def]],2)="BT",HYPERLINK("#'EN 16931'!A"&amp;MATCH(test[[#This Row],[Alt BT def]], 'EN 16931'!A:A, 0),test[[#This Row],[Alt BT def]]),HYPERLINK("#'EN 16931'!B"&amp;MATCH(test[[#This Row],[Alt BT def]], 'EN 16931'!B:B, 0),test[[#This Row],[Alt BT def]])),"")</f>
        <v/>
      </c>
      <c r="C76" s="38" t="s">
        <v>2058</v>
      </c>
      <c r="D76" s="38" t="s">
        <v>2176</v>
      </c>
      <c r="E76" s="36" t="s">
        <v>2469</v>
      </c>
      <c r="F76" s="36"/>
      <c r="G76" s="39" t="s">
        <v>125</v>
      </c>
      <c r="H76" s="38" t="s">
        <v>11</v>
      </c>
      <c r="I76" s="38" t="s">
        <v>2099</v>
      </c>
    </row>
    <row r="77" spans="1:9" ht="72" x14ac:dyDescent="0.3">
      <c r="A77" s="39" t="str">
        <f>IF(test[[#This Row],[BT def]]&lt;&gt;"",IF(LEFT(test[[#This Row],[BT def]],2)="BT",HYPERLINK("#'EN 16931'!A"&amp;MATCH(test[[#This Row],[BT def]], 'EN 16931'!A:A, 0),test[[#This Row],[BT def]]),HYPERLINK("#'EN 16931'!B"&amp;MATCH(test[[#This Row],[BT def]], 'EN 16931'!B:B, 0),test[[#This Row],[BT def]])),"")</f>
        <v>BT-42</v>
      </c>
      <c r="B77" s="39" t="str">
        <f>IF(test[[#This Row],[Alt BT def]]&lt;&gt;"",IF(LEFT(test[[#This Row],[Alt BT def]],2)="BT",HYPERLINK("#'EN 16931'!A"&amp;MATCH(test[[#This Row],[Alt BT def]], 'EN 16931'!A:A, 0),test[[#This Row],[Alt BT def]]),HYPERLINK("#'EN 16931'!B"&amp;MATCH(test[[#This Row],[Alt BT def]], 'EN 16931'!B:B, 0),test[[#This Row],[Alt BT def]])),"")</f>
        <v/>
      </c>
      <c r="C77" s="38" t="s">
        <v>2058</v>
      </c>
      <c r="D77" s="38" t="s">
        <v>2203</v>
      </c>
      <c r="E77" s="36" t="s">
        <v>2470</v>
      </c>
      <c r="F77" s="36"/>
      <c r="G77" s="39" t="s">
        <v>126</v>
      </c>
      <c r="H77" s="38" t="s">
        <v>15</v>
      </c>
      <c r="I77" s="38" t="s">
        <v>2099</v>
      </c>
    </row>
    <row r="78" spans="1:9" ht="72" x14ac:dyDescent="0.3">
      <c r="A78" s="39" t="str">
        <f>IF(test[[#This Row],[BT def]]&lt;&gt;"",IF(LEFT(test[[#This Row],[BT def]],2)="BT",HYPERLINK("#'EN 16931'!A"&amp;MATCH(test[[#This Row],[BT def]], 'EN 16931'!A:A, 0),test[[#This Row],[BT def]]),HYPERLINK("#'EN 16931'!B"&amp;MATCH(test[[#This Row],[BT def]], 'EN 16931'!B:B, 0),test[[#This Row],[BT def]])),"")</f>
        <v>BT-43</v>
      </c>
      <c r="B78" s="39" t="str">
        <f>IF(test[[#This Row],[Alt BT def]]&lt;&gt;"",IF(LEFT(test[[#This Row],[Alt BT def]],2)="BT",HYPERLINK("#'EN 16931'!A"&amp;MATCH(test[[#This Row],[Alt BT def]], 'EN 16931'!A:A, 0),test[[#This Row],[Alt BT def]]),HYPERLINK("#'EN 16931'!B"&amp;MATCH(test[[#This Row],[Alt BT def]], 'EN 16931'!B:B, 0),test[[#This Row],[Alt BT def]])),"")</f>
        <v/>
      </c>
      <c r="C78" s="38" t="s">
        <v>2058</v>
      </c>
      <c r="D78" s="38" t="s">
        <v>2204</v>
      </c>
      <c r="E78" s="36" t="s">
        <v>2471</v>
      </c>
      <c r="F78" s="36"/>
      <c r="G78" s="39" t="s">
        <v>127</v>
      </c>
      <c r="H78" s="38" t="s">
        <v>13</v>
      </c>
      <c r="I78" s="38" t="s">
        <v>2099</v>
      </c>
    </row>
    <row r="79" spans="1:9" ht="57.6" x14ac:dyDescent="0.3">
      <c r="A79" s="39" t="str">
        <f>IF(test[[#This Row],[BT def]]&lt;&gt;"",IF(LEFT(test[[#This Row],[BT def]],2)="BT",HYPERLINK("#'EN 16931'!A"&amp;MATCH(test[[#This Row],[BT def]], 'EN 16931'!A:A, 0),test[[#This Row],[BT def]]),HYPERLINK("#'EN 16931'!B"&amp;MATCH(test[[#This Row],[BT def]], 'EN 16931'!B:B, 0),test[[#This Row],[BT def]])),"")</f>
        <v>BG-7</v>
      </c>
      <c r="B79" s="39" t="str">
        <f>IF(test[[#This Row],[Alt BT def]]&lt;&gt;"",IF(LEFT(test[[#This Row],[Alt BT def]],2)="BT",HYPERLINK("#'EN 16931'!A"&amp;MATCH(test[[#This Row],[Alt BT def]], 'EN 16931'!A:A, 0),test[[#This Row],[Alt BT def]]),HYPERLINK("#'EN 16931'!B"&amp;MATCH(test[[#This Row],[Alt BT def]], 'EN 16931'!B:B, 0),test[[#This Row],[Alt BT def]])),"")</f>
        <v/>
      </c>
      <c r="C79" s="38" t="s">
        <v>2056</v>
      </c>
      <c r="D79" s="38" t="s">
        <v>2205</v>
      </c>
      <c r="E79" s="36" t="s">
        <v>2472</v>
      </c>
      <c r="F79" s="36"/>
      <c r="G79" s="39" t="s">
        <v>781</v>
      </c>
      <c r="H79" s="38" t="s">
        <v>311</v>
      </c>
      <c r="I79" s="38" t="s">
        <v>2099</v>
      </c>
    </row>
    <row r="80" spans="1:9" x14ac:dyDescent="0.3">
      <c r="A80" s="39" t="str">
        <f>IF(test[[#This Row],[BT def]]&lt;&gt;"",IF(LEFT(test[[#This Row],[BT def]],2)="BT",HYPERLINK("#'EN 16931'!A"&amp;MATCH(test[[#This Row],[BT def]], 'EN 16931'!A:A, 0),test[[#This Row],[BT def]]),HYPERLINK("#'EN 16931'!B"&amp;MATCH(test[[#This Row],[BT def]], 'EN 16931'!B:B, 0),test[[#This Row],[BT def]])),"")</f>
        <v/>
      </c>
      <c r="B80" s="39" t="str">
        <f>IF(test[[#This Row],[Alt BT def]]&lt;&gt;"",IF(LEFT(test[[#This Row],[Alt BT def]],2)="BT",HYPERLINK("#'EN 16931'!A"&amp;MATCH(test[[#This Row],[Alt BT def]], 'EN 16931'!A:A, 0),test[[#This Row],[Alt BT def]]),HYPERLINK("#'EN 16931'!B"&amp;MATCH(test[[#This Row],[Alt BT def]], 'EN 16931'!B:B, 0),test[[#This Row],[Alt BT def]])),"")</f>
        <v/>
      </c>
      <c r="C80" s="38" t="s">
        <v>2056</v>
      </c>
      <c r="D80" s="38" t="s">
        <v>2162</v>
      </c>
      <c r="E80" s="38" t="s">
        <v>2071</v>
      </c>
      <c r="F80" s="38"/>
      <c r="G80" s="39" t="s">
        <v>2206</v>
      </c>
      <c r="H80" s="38" t="s">
        <v>2099</v>
      </c>
      <c r="I80" s="38" t="s">
        <v>2099</v>
      </c>
    </row>
    <row r="81" spans="1:9" ht="86.4" x14ac:dyDescent="0.3">
      <c r="A81" s="39" t="str">
        <f>IF(test[[#This Row],[BT def]]&lt;&gt;"",IF(LEFT(test[[#This Row],[BT def]],2)="BT",HYPERLINK("#'EN 16931'!A"&amp;MATCH(test[[#This Row],[BT def]], 'EN 16931'!A:A, 0),test[[#This Row],[BT def]]),HYPERLINK("#'EN 16931'!B"&amp;MATCH(test[[#This Row],[BT def]], 'EN 16931'!B:B, 0),test[[#This Row],[BT def]])),"")</f>
        <v>BT-49</v>
      </c>
      <c r="B81" s="39" t="str">
        <f>IF(test[[#This Row],[Alt BT def]]&lt;&gt;"",IF(LEFT(test[[#This Row],[Alt BT def]],2)="BT",HYPERLINK("#'EN 16931'!A"&amp;MATCH(test[[#This Row],[Alt BT def]], 'EN 16931'!A:A, 0),test[[#This Row],[Alt BT def]]),HYPERLINK("#'EN 16931'!B"&amp;MATCH(test[[#This Row],[Alt BT def]], 'EN 16931'!B:B, 0),test[[#This Row],[Alt BT def]])),"")</f>
        <v/>
      </c>
      <c r="C81" s="38" t="s">
        <v>2056</v>
      </c>
      <c r="D81" s="38" t="s">
        <v>2164</v>
      </c>
      <c r="E81" s="36" t="s">
        <v>2473</v>
      </c>
      <c r="F81" s="36"/>
      <c r="G81" s="39" t="s">
        <v>2207</v>
      </c>
      <c r="H81" s="38" t="s">
        <v>110</v>
      </c>
      <c r="I81" s="38" t="s">
        <v>2099</v>
      </c>
    </row>
    <row r="82" spans="1:9" ht="100.8" x14ac:dyDescent="0.3">
      <c r="A82" s="39" t="str">
        <f>IF(test[[#This Row],[BT def]]&lt;&gt;"",IF(LEFT(test[[#This Row],[BT def]],2)="BT",HYPERLINK("#'EN 16931'!A"&amp;MATCH(test[[#This Row],[BT def]], 'EN 16931'!A:A, 0),test[[#This Row],[BT def]]),HYPERLINK("#'EN 16931'!B"&amp;MATCH(test[[#This Row],[BT def]], 'EN 16931'!B:B, 0),test[[#This Row],[BT def]])),"")</f>
        <v/>
      </c>
      <c r="B82" s="39" t="str">
        <f>IF(test[[#This Row],[Alt BT def]]&lt;&gt;"",IF(LEFT(test[[#This Row],[Alt BT def]],2)="BT",HYPERLINK("#'EN 16931'!A"&amp;MATCH(test[[#This Row],[Alt BT def]], 'EN 16931'!A:A, 0),test[[#This Row],[Alt BT def]]),HYPERLINK("#'EN 16931'!B"&amp;MATCH(test[[#This Row],[Alt BT def]], 'EN 16931'!B:B, 0),test[[#This Row],[Alt BT def]])),"")</f>
        <v/>
      </c>
      <c r="C82" s="38" t="s">
        <v>2068</v>
      </c>
      <c r="D82" s="38" t="s">
        <v>2166</v>
      </c>
      <c r="E82" s="36" t="s">
        <v>2474</v>
      </c>
      <c r="F82" s="36"/>
      <c r="G82" s="39" t="s">
        <v>2208</v>
      </c>
      <c r="H82" s="38" t="s">
        <v>2099</v>
      </c>
      <c r="I82" s="38" t="s">
        <v>2099</v>
      </c>
    </row>
    <row r="83" spans="1:9" x14ac:dyDescent="0.3">
      <c r="A83" s="39" t="str">
        <f>IF(test[[#This Row],[BT def]]&lt;&gt;"",IF(LEFT(test[[#This Row],[BT def]],2)="BT",HYPERLINK("#'EN 16931'!A"&amp;MATCH(test[[#This Row],[BT def]], 'EN 16931'!A:A, 0),test[[#This Row],[BT def]]),HYPERLINK("#'EN 16931'!B"&amp;MATCH(test[[#This Row],[BT def]], 'EN 16931'!B:B, 0),test[[#This Row],[BT def]])),"")</f>
        <v/>
      </c>
      <c r="B83" s="39" t="str">
        <f>IF(test[[#This Row],[Alt BT def]]&lt;&gt;"",IF(LEFT(test[[#This Row],[Alt BT def]],2)="BT",HYPERLINK("#'EN 16931'!A"&amp;MATCH(test[[#This Row],[Alt BT def]], 'EN 16931'!A:A, 0),test[[#This Row],[Alt BT def]]),HYPERLINK("#'EN 16931'!B"&amp;MATCH(test[[#This Row],[Alt BT def]], 'EN 16931'!B:B, 0),test[[#This Row],[Alt BT def]])),"")</f>
        <v/>
      </c>
      <c r="C83" s="38" t="s">
        <v>2058</v>
      </c>
      <c r="D83" s="38" t="s">
        <v>2168</v>
      </c>
      <c r="E83" s="38" t="s">
        <v>2072</v>
      </c>
      <c r="F83" s="38"/>
      <c r="G83" s="39" t="s">
        <v>2209</v>
      </c>
      <c r="H83" s="38" t="s">
        <v>2099</v>
      </c>
      <c r="I83" s="38" t="s">
        <v>2099</v>
      </c>
    </row>
    <row r="84" spans="1:9" ht="72" x14ac:dyDescent="0.3">
      <c r="A84" s="39" t="str">
        <f>IF(test[[#This Row],[BT def]]&lt;&gt;"",IF(LEFT(test[[#This Row],[BT def]],2)="BT",HYPERLINK("#'EN 16931'!A"&amp;MATCH(test[[#This Row],[BT def]], 'EN 16931'!A:A, 0),test[[#This Row],[BT def]]),HYPERLINK("#'EN 16931'!B"&amp;MATCH(test[[#This Row],[BT def]], 'EN 16931'!B:B, 0),test[[#This Row],[BT def]])),"")</f>
        <v>BT-46</v>
      </c>
      <c r="B84" s="39" t="str">
        <f>IF(test[[#This Row],[Alt BT def]]&lt;&gt;"",IF(LEFT(test[[#This Row],[Alt BT def]],2)="BT",HYPERLINK("#'EN 16931'!A"&amp;MATCH(test[[#This Row],[Alt BT def]], 'EN 16931'!A:A, 0),test[[#This Row],[Alt BT def]]),HYPERLINK("#'EN 16931'!B"&amp;MATCH(test[[#This Row],[Alt BT def]], 'EN 16931'!B:B, 0),test[[#This Row],[Alt BT def]])),"")</f>
        <v/>
      </c>
      <c r="C84" s="38" t="s">
        <v>2056</v>
      </c>
      <c r="D84" s="38" t="s">
        <v>2170</v>
      </c>
      <c r="E84" s="36" t="s">
        <v>2475</v>
      </c>
      <c r="F84" s="36"/>
      <c r="G84" s="39" t="s">
        <v>2210</v>
      </c>
      <c r="H84" s="38" t="s">
        <v>313</v>
      </c>
      <c r="I84" s="38" t="s">
        <v>2099</v>
      </c>
    </row>
    <row r="85" spans="1:9" ht="86.4" x14ac:dyDescent="0.3">
      <c r="A85" s="39" t="str">
        <f>IF(test[[#This Row],[BT def]]&lt;&gt;"",IF(LEFT(test[[#This Row],[BT def]],2)="BT",HYPERLINK("#'EN 16931'!A"&amp;MATCH(test[[#This Row],[BT def]], 'EN 16931'!A:A, 0),test[[#This Row],[BT def]]),HYPERLINK("#'EN 16931'!B"&amp;MATCH(test[[#This Row],[BT def]], 'EN 16931'!B:B, 0),test[[#This Row],[BT def]])),"")</f>
        <v/>
      </c>
      <c r="B85" s="39" t="str">
        <f>IF(test[[#This Row],[Alt BT def]]&lt;&gt;"",IF(LEFT(test[[#This Row],[Alt BT def]],2)="BT",HYPERLINK("#'EN 16931'!A"&amp;MATCH(test[[#This Row],[Alt BT def]], 'EN 16931'!A:A, 0),test[[#This Row],[Alt BT def]]),HYPERLINK("#'EN 16931'!B"&amp;MATCH(test[[#This Row],[Alt BT def]], 'EN 16931'!B:B, 0),test[[#This Row],[Alt BT def]])),"")</f>
        <v/>
      </c>
      <c r="C85" s="38" t="s">
        <v>2066</v>
      </c>
      <c r="D85" s="38" t="s">
        <v>2172</v>
      </c>
      <c r="E85" s="36" t="s">
        <v>2476</v>
      </c>
      <c r="F85" s="36"/>
      <c r="G85" s="39" t="s">
        <v>2211</v>
      </c>
      <c r="H85" s="38" t="s">
        <v>2099</v>
      </c>
      <c r="I85" s="38" t="s">
        <v>2099</v>
      </c>
    </row>
    <row r="86" spans="1:9" x14ac:dyDescent="0.3">
      <c r="A86" s="39" t="str">
        <f>IF(test[[#This Row],[BT def]]&lt;&gt;"",IF(LEFT(test[[#This Row],[BT def]],2)="BT",HYPERLINK("#'EN 16931'!A"&amp;MATCH(test[[#This Row],[BT def]], 'EN 16931'!A:A, 0),test[[#This Row],[BT def]]),HYPERLINK("#'EN 16931'!B"&amp;MATCH(test[[#This Row],[BT def]], 'EN 16931'!B:B, 0),test[[#This Row],[BT def]])),"")</f>
        <v/>
      </c>
      <c r="B86" s="39" t="str">
        <f>IF(test[[#This Row],[Alt BT def]]&lt;&gt;"",IF(LEFT(test[[#This Row],[Alt BT def]],2)="BT",HYPERLINK("#'EN 16931'!A"&amp;MATCH(test[[#This Row],[Alt BT def]], 'EN 16931'!A:A, 0),test[[#This Row],[Alt BT def]]),HYPERLINK("#'EN 16931'!B"&amp;MATCH(test[[#This Row],[Alt BT def]], 'EN 16931'!B:B, 0),test[[#This Row],[Alt BT def]])),"")</f>
        <v/>
      </c>
      <c r="C86" s="38" t="s">
        <v>2058</v>
      </c>
      <c r="D86" s="38" t="s">
        <v>2174</v>
      </c>
      <c r="E86" s="38" t="s">
        <v>2073</v>
      </c>
      <c r="F86" s="38"/>
      <c r="G86" s="39" t="s">
        <v>2212</v>
      </c>
      <c r="H86" s="38" t="s">
        <v>2099</v>
      </c>
      <c r="I86" s="38" t="s">
        <v>2099</v>
      </c>
    </row>
    <row r="87" spans="1:9" ht="100.8" x14ac:dyDescent="0.3">
      <c r="A87" s="39" t="str">
        <f>IF(test[[#This Row],[BT def]]&lt;&gt;"",IF(LEFT(test[[#This Row],[BT def]],2)="BT",HYPERLINK("#'EN 16931'!A"&amp;MATCH(test[[#This Row],[BT def]], 'EN 16931'!A:A, 0),test[[#This Row],[BT def]]),HYPERLINK("#'EN 16931'!B"&amp;MATCH(test[[#This Row],[BT def]], 'EN 16931'!B:B, 0),test[[#This Row],[BT def]])),"")</f>
        <v>BT-45</v>
      </c>
      <c r="B87" s="39" t="str">
        <f>IF(test[[#This Row],[Alt BT def]]&lt;&gt;"",IF(LEFT(test[[#This Row],[Alt BT def]],2)="BT",HYPERLINK("#'EN 16931'!A"&amp;MATCH(test[[#This Row],[Alt BT def]], 'EN 16931'!A:A, 0),test[[#This Row],[Alt BT def]]),HYPERLINK("#'EN 16931'!B"&amp;MATCH(test[[#This Row],[Alt BT def]], 'EN 16931'!B:B, 0),test[[#This Row],[Alt BT def]])),"")</f>
        <v/>
      </c>
      <c r="C87" s="38" t="s">
        <v>2056</v>
      </c>
      <c r="D87" s="38" t="s">
        <v>2176</v>
      </c>
      <c r="E87" s="36" t="s">
        <v>2477</v>
      </c>
      <c r="F87" s="36"/>
      <c r="G87" s="39" t="s">
        <v>128</v>
      </c>
      <c r="H87" s="38" t="s">
        <v>16</v>
      </c>
      <c r="I87" s="38" t="s">
        <v>2099</v>
      </c>
    </row>
    <row r="88" spans="1:9" ht="115.2" x14ac:dyDescent="0.3">
      <c r="A88" s="39" t="str">
        <f>IF(test[[#This Row],[BT def]]&lt;&gt;"",IF(LEFT(test[[#This Row],[BT def]],2)="BT",HYPERLINK("#'EN 16931'!A"&amp;MATCH(test[[#This Row],[BT def]], 'EN 16931'!A:A, 0),test[[#This Row],[BT def]]),HYPERLINK("#'EN 16931'!B"&amp;MATCH(test[[#This Row],[BT def]], 'EN 16931'!B:B, 0),test[[#This Row],[BT def]])),"")</f>
        <v>BG-8</v>
      </c>
      <c r="B88" s="39" t="str">
        <f>IF(test[[#This Row],[Alt BT def]]&lt;&gt;"",IF(LEFT(test[[#This Row],[Alt BT def]],2)="BT",HYPERLINK("#'EN 16931'!A"&amp;MATCH(test[[#This Row],[Alt BT def]], 'EN 16931'!A:A, 0),test[[#This Row],[Alt BT def]]),HYPERLINK("#'EN 16931'!B"&amp;MATCH(test[[#This Row],[Alt BT def]], 'EN 16931'!B:B, 0),test[[#This Row],[Alt BT def]])),"")</f>
        <v/>
      </c>
      <c r="C88" s="38" t="s">
        <v>2056</v>
      </c>
      <c r="D88" s="38" t="s">
        <v>2177</v>
      </c>
      <c r="E88" s="36" t="s">
        <v>2478</v>
      </c>
      <c r="F88" s="36"/>
      <c r="G88" s="39" t="s">
        <v>785</v>
      </c>
      <c r="H88" s="38" t="s">
        <v>315</v>
      </c>
      <c r="I88" s="38" t="s">
        <v>2099</v>
      </c>
    </row>
    <row r="89" spans="1:9" ht="72" x14ac:dyDescent="0.3">
      <c r="A89" s="39" t="str">
        <f>IF(test[[#This Row],[BT def]]&lt;&gt;"",IF(LEFT(test[[#This Row],[BT def]],2)="BT",HYPERLINK("#'EN 16931'!A"&amp;MATCH(test[[#This Row],[BT def]], 'EN 16931'!A:A, 0),test[[#This Row],[BT def]]),HYPERLINK("#'EN 16931'!B"&amp;MATCH(test[[#This Row],[BT def]], 'EN 16931'!B:B, 0),test[[#This Row],[BT def]])),"")</f>
        <v>BT-50</v>
      </c>
      <c r="B89" s="39" t="str">
        <f>IF(test[[#This Row],[Alt BT def]]&lt;&gt;"",IF(LEFT(test[[#This Row],[Alt BT def]],2)="BT",HYPERLINK("#'EN 16931'!A"&amp;MATCH(test[[#This Row],[Alt BT def]], 'EN 16931'!A:A, 0),test[[#This Row],[Alt BT def]]),HYPERLINK("#'EN 16931'!B"&amp;MATCH(test[[#This Row],[Alt BT def]], 'EN 16931'!B:B, 0),test[[#This Row],[Alt BT def]])),"")</f>
        <v/>
      </c>
      <c r="C89" s="38" t="s">
        <v>2058</v>
      </c>
      <c r="D89" s="38" t="s">
        <v>2178</v>
      </c>
      <c r="E89" s="36" t="s">
        <v>2479</v>
      </c>
      <c r="F89" s="36"/>
      <c r="G89" s="39" t="s">
        <v>133</v>
      </c>
      <c r="H89" s="38" t="s">
        <v>18</v>
      </c>
      <c r="I89" s="38" t="s">
        <v>2099</v>
      </c>
    </row>
    <row r="90" spans="1:9" ht="129.6" x14ac:dyDescent="0.3">
      <c r="A90" s="39" t="str">
        <f>IF(test[[#This Row],[BT def]]&lt;&gt;"",IF(LEFT(test[[#This Row],[BT def]],2)="BT",HYPERLINK("#'EN 16931'!A"&amp;MATCH(test[[#This Row],[BT def]], 'EN 16931'!A:A, 0),test[[#This Row],[BT def]]),HYPERLINK("#'EN 16931'!B"&amp;MATCH(test[[#This Row],[BT def]], 'EN 16931'!B:B, 0),test[[#This Row],[BT def]])),"")</f>
        <v>BT-51</v>
      </c>
      <c r="B90" s="39" t="str">
        <f>IF(test[[#This Row],[Alt BT def]]&lt;&gt;"",IF(LEFT(test[[#This Row],[Alt BT def]],2)="BT",HYPERLINK("#'EN 16931'!A"&amp;MATCH(test[[#This Row],[Alt BT def]], 'EN 16931'!A:A, 0),test[[#This Row],[Alt BT def]]),HYPERLINK("#'EN 16931'!B"&amp;MATCH(test[[#This Row],[Alt BT def]], 'EN 16931'!B:B, 0),test[[#This Row],[Alt BT def]])),"")</f>
        <v/>
      </c>
      <c r="C90" s="38" t="s">
        <v>2058</v>
      </c>
      <c r="D90" s="38" t="s">
        <v>2179</v>
      </c>
      <c r="E90" s="36" t="s">
        <v>2480</v>
      </c>
      <c r="F90" s="36"/>
      <c r="G90" s="39" t="s">
        <v>134</v>
      </c>
      <c r="H90" s="38" t="s">
        <v>19</v>
      </c>
      <c r="I90" s="38" t="s">
        <v>2099</v>
      </c>
    </row>
    <row r="91" spans="1:9" ht="86.4" x14ac:dyDescent="0.3">
      <c r="A91" s="39" t="str">
        <f>IF(test[[#This Row],[BT def]]&lt;&gt;"",IF(LEFT(test[[#This Row],[BT def]],2)="BT",HYPERLINK("#'EN 16931'!A"&amp;MATCH(test[[#This Row],[BT def]], 'EN 16931'!A:A, 0),test[[#This Row],[BT def]]),HYPERLINK("#'EN 16931'!B"&amp;MATCH(test[[#This Row],[BT def]], 'EN 16931'!B:B, 0),test[[#This Row],[BT def]])),"")</f>
        <v>BT-52</v>
      </c>
      <c r="B91" s="39" t="str">
        <f>IF(test[[#This Row],[Alt BT def]]&lt;&gt;"",IF(LEFT(test[[#This Row],[Alt BT def]],2)="BT",HYPERLINK("#'EN 16931'!A"&amp;MATCH(test[[#This Row],[Alt BT def]], 'EN 16931'!A:A, 0),test[[#This Row],[Alt BT def]]),HYPERLINK("#'EN 16931'!B"&amp;MATCH(test[[#This Row],[Alt BT def]], 'EN 16931'!B:B, 0),test[[#This Row],[Alt BT def]])),"")</f>
        <v/>
      </c>
      <c r="C91" s="38" t="s">
        <v>2058</v>
      </c>
      <c r="D91" s="38" t="s">
        <v>2180</v>
      </c>
      <c r="E91" s="36" t="s">
        <v>2481</v>
      </c>
      <c r="F91" s="36"/>
      <c r="G91" s="39" t="s">
        <v>132</v>
      </c>
      <c r="H91" s="38" t="s">
        <v>111</v>
      </c>
      <c r="I91" s="38" t="s">
        <v>2099</v>
      </c>
    </row>
    <row r="92" spans="1:9" ht="100.8" x14ac:dyDescent="0.3">
      <c r="A92" s="39" t="str">
        <f>IF(test[[#This Row],[BT def]]&lt;&gt;"",IF(LEFT(test[[#This Row],[BT def]],2)="BT",HYPERLINK("#'EN 16931'!A"&amp;MATCH(test[[#This Row],[BT def]], 'EN 16931'!A:A, 0),test[[#This Row],[BT def]]),HYPERLINK("#'EN 16931'!B"&amp;MATCH(test[[#This Row],[BT def]], 'EN 16931'!B:B, 0),test[[#This Row],[BT def]])),"")</f>
        <v>BT-53</v>
      </c>
      <c r="B92" s="39" t="str">
        <f>IF(test[[#This Row],[Alt BT def]]&lt;&gt;"",IF(LEFT(test[[#This Row],[Alt BT def]],2)="BT",HYPERLINK("#'EN 16931'!A"&amp;MATCH(test[[#This Row],[Alt BT def]], 'EN 16931'!A:A, 0),test[[#This Row],[Alt BT def]]),HYPERLINK("#'EN 16931'!B"&amp;MATCH(test[[#This Row],[Alt BT def]], 'EN 16931'!B:B, 0),test[[#This Row],[Alt BT def]])),"")</f>
        <v/>
      </c>
      <c r="C92" s="38" t="s">
        <v>2058</v>
      </c>
      <c r="D92" s="38" t="s">
        <v>2181</v>
      </c>
      <c r="E92" s="36" t="s">
        <v>2482</v>
      </c>
      <c r="F92" s="36"/>
      <c r="G92" s="39" t="s">
        <v>131</v>
      </c>
      <c r="H92" s="38" t="s">
        <v>20</v>
      </c>
      <c r="I92" s="38" t="s">
        <v>2099</v>
      </c>
    </row>
    <row r="93" spans="1:9" ht="72" x14ac:dyDescent="0.3">
      <c r="A93" s="39" t="str">
        <f>IF(test[[#This Row],[BT def]]&lt;&gt;"",IF(LEFT(test[[#This Row],[BT def]],2)="BT",HYPERLINK("#'EN 16931'!A"&amp;MATCH(test[[#This Row],[BT def]], 'EN 16931'!A:A, 0),test[[#This Row],[BT def]]),HYPERLINK("#'EN 16931'!B"&amp;MATCH(test[[#This Row],[BT def]], 'EN 16931'!B:B, 0),test[[#This Row],[BT def]])),"")</f>
        <v>BT-54</v>
      </c>
      <c r="B93" s="39" t="str">
        <f>IF(test[[#This Row],[Alt BT def]]&lt;&gt;"",IF(LEFT(test[[#This Row],[Alt BT def]],2)="BT",HYPERLINK("#'EN 16931'!A"&amp;MATCH(test[[#This Row],[Alt BT def]], 'EN 16931'!A:A, 0),test[[#This Row],[Alt BT def]]),HYPERLINK("#'EN 16931'!B"&amp;MATCH(test[[#This Row],[Alt BT def]], 'EN 16931'!B:B, 0),test[[#This Row],[Alt BT def]])),"")</f>
        <v/>
      </c>
      <c r="C93" s="38" t="s">
        <v>2058</v>
      </c>
      <c r="D93" s="38" t="s">
        <v>2182</v>
      </c>
      <c r="E93" s="36" t="s">
        <v>2483</v>
      </c>
      <c r="F93" s="36"/>
      <c r="G93" s="39" t="s">
        <v>786</v>
      </c>
      <c r="H93" s="38" t="s">
        <v>317</v>
      </c>
      <c r="I93" s="38" t="s">
        <v>2099</v>
      </c>
    </row>
    <row r="94" spans="1:9" x14ac:dyDescent="0.3">
      <c r="A94" s="39" t="str">
        <f>IF(test[[#This Row],[BT def]]&lt;&gt;"",IF(LEFT(test[[#This Row],[BT def]],2)="BT",HYPERLINK("#'EN 16931'!A"&amp;MATCH(test[[#This Row],[BT def]], 'EN 16931'!A:A, 0),test[[#This Row],[BT def]]),HYPERLINK("#'EN 16931'!B"&amp;MATCH(test[[#This Row],[BT def]], 'EN 16931'!B:B, 0),test[[#This Row],[BT def]])),"")</f>
        <v/>
      </c>
      <c r="B94" s="39" t="str">
        <f>IF(test[[#This Row],[Alt BT def]]&lt;&gt;"",IF(LEFT(test[[#This Row],[Alt BT def]],2)="BT",HYPERLINK("#'EN 16931'!A"&amp;MATCH(test[[#This Row],[Alt BT def]], 'EN 16931'!A:A, 0),test[[#This Row],[Alt BT def]]),HYPERLINK("#'EN 16931'!B"&amp;MATCH(test[[#This Row],[Alt BT def]], 'EN 16931'!B:B, 0),test[[#This Row],[Alt BT def]])),"")</f>
        <v/>
      </c>
      <c r="C94" s="38" t="s">
        <v>2058</v>
      </c>
      <c r="D94" s="38" t="s">
        <v>2183</v>
      </c>
      <c r="E94" s="38" t="s">
        <v>2074</v>
      </c>
      <c r="F94" s="38"/>
      <c r="G94" s="39" t="s">
        <v>2213</v>
      </c>
      <c r="H94" s="38" t="s">
        <v>2099</v>
      </c>
      <c r="I94" s="38" t="s">
        <v>2099</v>
      </c>
    </row>
    <row r="95" spans="1:9" ht="129.6" x14ac:dyDescent="0.3">
      <c r="A95" s="39" t="str">
        <f>IF(test[[#This Row],[BT def]]&lt;&gt;"",IF(LEFT(test[[#This Row],[BT def]],2)="BT",HYPERLINK("#'EN 16931'!A"&amp;MATCH(test[[#This Row],[BT def]], 'EN 16931'!A:A, 0),test[[#This Row],[BT def]]),HYPERLINK("#'EN 16931'!B"&amp;MATCH(test[[#This Row],[BT def]], 'EN 16931'!B:B, 0),test[[#This Row],[BT def]])),"")</f>
        <v>BT-163</v>
      </c>
      <c r="B95" s="39" t="str">
        <f>IF(test[[#This Row],[Alt BT def]]&lt;&gt;"",IF(LEFT(test[[#This Row],[Alt BT def]],2)="BT",HYPERLINK("#'EN 16931'!A"&amp;MATCH(test[[#This Row],[Alt BT def]], 'EN 16931'!A:A, 0),test[[#This Row],[Alt BT def]]),HYPERLINK("#'EN 16931'!B"&amp;MATCH(test[[#This Row],[Alt BT def]], 'EN 16931'!B:B, 0),test[[#This Row],[Alt BT def]])),"")</f>
        <v/>
      </c>
      <c r="C95" s="38" t="s">
        <v>2056</v>
      </c>
      <c r="D95" s="38" t="s">
        <v>2185</v>
      </c>
      <c r="E95" s="36" t="s">
        <v>2484</v>
      </c>
      <c r="F95" s="36"/>
      <c r="G95" s="39" t="s">
        <v>787</v>
      </c>
      <c r="H95" s="38" t="s">
        <v>316</v>
      </c>
      <c r="I95" s="38" t="s">
        <v>2099</v>
      </c>
    </row>
    <row r="96" spans="1:9" x14ac:dyDescent="0.3">
      <c r="A96" s="39" t="str">
        <f>IF(test[[#This Row],[BT def]]&lt;&gt;"",IF(LEFT(test[[#This Row],[BT def]],2)="BT",HYPERLINK("#'EN 16931'!A"&amp;MATCH(test[[#This Row],[BT def]], 'EN 16931'!A:A, 0),test[[#This Row],[BT def]]),HYPERLINK("#'EN 16931'!B"&amp;MATCH(test[[#This Row],[BT def]], 'EN 16931'!B:B, 0),test[[#This Row],[BT def]])),"")</f>
        <v/>
      </c>
      <c r="B96" s="39" t="str">
        <f>IF(test[[#This Row],[Alt BT def]]&lt;&gt;"",IF(LEFT(test[[#This Row],[Alt BT def]],2)="BT",HYPERLINK("#'EN 16931'!A"&amp;MATCH(test[[#This Row],[Alt BT def]], 'EN 16931'!A:A, 0),test[[#This Row],[Alt BT def]]),HYPERLINK("#'EN 16931'!B"&amp;MATCH(test[[#This Row],[Alt BT def]], 'EN 16931'!B:B, 0),test[[#This Row],[Alt BT def]])),"")</f>
        <v/>
      </c>
      <c r="C96" s="38" t="s">
        <v>2056</v>
      </c>
      <c r="D96" s="38" t="s">
        <v>2186</v>
      </c>
      <c r="E96" s="38" t="s">
        <v>2075</v>
      </c>
      <c r="F96" s="38"/>
      <c r="G96" s="39" t="s">
        <v>2214</v>
      </c>
      <c r="H96" s="38" t="s">
        <v>2099</v>
      </c>
      <c r="I96" s="38" t="s">
        <v>2099</v>
      </c>
    </row>
    <row r="97" spans="1:9" ht="72" x14ac:dyDescent="0.3">
      <c r="A97" s="39" t="str">
        <f>IF(test[[#This Row],[BT def]]&lt;&gt;"",IF(LEFT(test[[#This Row],[BT def]],2)="BT",HYPERLINK("#'EN 16931'!A"&amp;MATCH(test[[#This Row],[BT def]], 'EN 16931'!A:A, 0),test[[#This Row],[BT def]]),HYPERLINK("#'EN 16931'!B"&amp;MATCH(test[[#This Row],[BT def]], 'EN 16931'!B:B, 0),test[[#This Row],[BT def]])),"")</f>
        <v>BT-55</v>
      </c>
      <c r="B97" s="39" t="str">
        <f>IF(test[[#This Row],[Alt BT def]]&lt;&gt;"",IF(LEFT(test[[#This Row],[Alt BT def]],2)="BT",HYPERLINK("#'EN 16931'!A"&amp;MATCH(test[[#This Row],[Alt BT def]], 'EN 16931'!A:A, 0),test[[#This Row],[Alt BT def]]),HYPERLINK("#'EN 16931'!B"&amp;MATCH(test[[#This Row],[Alt BT def]], 'EN 16931'!B:B, 0),test[[#This Row],[Alt BT def]])),"")</f>
        <v/>
      </c>
      <c r="C97" s="38" t="s">
        <v>2056</v>
      </c>
      <c r="D97" s="38" t="s">
        <v>2188</v>
      </c>
      <c r="E97" s="36" t="s">
        <v>2485</v>
      </c>
      <c r="F97" s="36"/>
      <c r="G97" s="39" t="s">
        <v>130</v>
      </c>
      <c r="H97" s="38" t="s">
        <v>21</v>
      </c>
      <c r="I97" s="38" t="s">
        <v>2099</v>
      </c>
    </row>
    <row r="98" spans="1:9" x14ac:dyDescent="0.3">
      <c r="A98" s="39" t="str">
        <f>IF(test[[#This Row],[BT def]]&lt;&gt;"",IF(LEFT(test[[#This Row],[BT def]],2)="BT",HYPERLINK("#'EN 16931'!A"&amp;MATCH(test[[#This Row],[BT def]], 'EN 16931'!A:A, 0),test[[#This Row],[BT def]]),HYPERLINK("#'EN 16931'!B"&amp;MATCH(test[[#This Row],[BT def]], 'EN 16931'!B:B, 0),test[[#This Row],[BT def]])),"")</f>
        <v/>
      </c>
      <c r="B98" s="39" t="str">
        <f>IF(test[[#This Row],[Alt BT def]]&lt;&gt;"",IF(LEFT(test[[#This Row],[Alt BT def]],2)="BT",HYPERLINK("#'EN 16931'!A"&amp;MATCH(test[[#This Row],[Alt BT def]], 'EN 16931'!A:A, 0),test[[#This Row],[Alt BT def]]),HYPERLINK("#'EN 16931'!B"&amp;MATCH(test[[#This Row],[Alt BT def]], 'EN 16931'!B:B, 0),test[[#This Row],[Alt BT def]])),"")</f>
        <v/>
      </c>
      <c r="C98" s="38" t="s">
        <v>2058</v>
      </c>
      <c r="D98" s="38" t="s">
        <v>2189</v>
      </c>
      <c r="E98" s="38" t="s">
        <v>2080</v>
      </c>
      <c r="F98" s="38"/>
      <c r="G98" s="39" t="s">
        <v>2215</v>
      </c>
      <c r="H98" s="38" t="s">
        <v>2099</v>
      </c>
      <c r="I98" s="38" t="s">
        <v>2099</v>
      </c>
    </row>
    <row r="99" spans="1:9" ht="86.4" x14ac:dyDescent="0.3">
      <c r="A99" s="39" t="str">
        <f>IF(test[[#This Row],[BT def]]&lt;&gt;"",IF(LEFT(test[[#This Row],[BT def]],2)="BT",HYPERLINK("#'EN 16931'!A"&amp;MATCH(test[[#This Row],[BT def]], 'EN 16931'!A:A, 0),test[[#This Row],[BT def]]),HYPERLINK("#'EN 16931'!B"&amp;MATCH(test[[#This Row],[BT def]], 'EN 16931'!B:B, 0),test[[#This Row],[BT def]])),"")</f>
        <v>BT-48</v>
      </c>
      <c r="B99" s="39" t="str">
        <f>IF(test[[#This Row],[Alt BT def]]&lt;&gt;"",IF(LEFT(test[[#This Row],[Alt BT def]],2)="BT",HYPERLINK("#'EN 16931'!A"&amp;MATCH(test[[#This Row],[Alt BT def]], 'EN 16931'!A:A, 0),test[[#This Row],[Alt BT def]]),HYPERLINK("#'EN 16931'!B"&amp;MATCH(test[[#This Row],[Alt BT def]], 'EN 16931'!B:B, 0),test[[#This Row],[Alt BT def]])),"")</f>
        <v/>
      </c>
      <c r="C99" s="38" t="s">
        <v>2056</v>
      </c>
      <c r="D99" s="38" t="s">
        <v>2191</v>
      </c>
      <c r="E99" s="36" t="s">
        <v>2486</v>
      </c>
      <c r="F99" s="36"/>
      <c r="G99" s="39" t="s">
        <v>129</v>
      </c>
      <c r="H99" s="38" t="s">
        <v>22</v>
      </c>
      <c r="I99" s="38" t="s">
        <v>2099</v>
      </c>
    </row>
    <row r="100" spans="1:9" x14ac:dyDescent="0.3">
      <c r="A100" s="39" t="str">
        <f>IF(test[[#This Row],[BT def]]&lt;&gt;"",IF(LEFT(test[[#This Row],[BT def]],2)="BT",HYPERLINK("#'EN 16931'!A"&amp;MATCH(test[[#This Row],[BT def]], 'EN 16931'!A:A, 0),test[[#This Row],[BT def]]),HYPERLINK("#'EN 16931'!B"&amp;MATCH(test[[#This Row],[BT def]], 'EN 16931'!B:B, 0),test[[#This Row],[BT def]])),"")</f>
        <v/>
      </c>
      <c r="B100" s="39" t="str">
        <f>IF(test[[#This Row],[Alt BT def]]&lt;&gt;"",IF(LEFT(test[[#This Row],[Alt BT def]],2)="BT",HYPERLINK("#'EN 16931'!A"&amp;MATCH(test[[#This Row],[Alt BT def]], 'EN 16931'!A:A, 0),test[[#This Row],[Alt BT def]]),HYPERLINK("#'EN 16931'!B"&amp;MATCH(test[[#This Row],[Alt BT def]], 'EN 16931'!B:B, 0),test[[#This Row],[Alt BT def]])),"")</f>
        <v/>
      </c>
      <c r="C100" s="38" t="s">
        <v>2056</v>
      </c>
      <c r="D100" s="38" t="s">
        <v>2192</v>
      </c>
      <c r="E100" s="38" t="s">
        <v>2078</v>
      </c>
      <c r="F100" s="38"/>
      <c r="G100" s="39" t="s">
        <v>2216</v>
      </c>
      <c r="H100" s="38" t="s">
        <v>2099</v>
      </c>
      <c r="I100" s="38" t="s">
        <v>2099</v>
      </c>
    </row>
    <row r="101" spans="1:9" ht="43.2" x14ac:dyDescent="0.3">
      <c r="A101" s="39" t="str">
        <f>IF(test[[#This Row],[BT def]]&lt;&gt;"",IF(LEFT(test[[#This Row],[BT def]],2)="BT",HYPERLINK("#'EN 16931'!A"&amp;MATCH(test[[#This Row],[BT def]], 'EN 16931'!A:A, 0),test[[#This Row],[BT def]]),HYPERLINK("#'EN 16931'!B"&amp;MATCH(test[[#This Row],[BT def]], 'EN 16931'!B:B, 0),test[[#This Row],[BT def]])),"")</f>
        <v/>
      </c>
      <c r="B101" s="39" t="str">
        <f>IF(test[[#This Row],[Alt BT def]]&lt;&gt;"",IF(LEFT(test[[#This Row],[Alt BT def]],2)="BT",HYPERLINK("#'EN 16931'!A"&amp;MATCH(test[[#This Row],[Alt BT def]], 'EN 16931'!A:A, 0),test[[#This Row],[Alt BT def]]),HYPERLINK("#'EN 16931'!B"&amp;MATCH(test[[#This Row],[Alt BT def]], 'EN 16931'!B:B, 0),test[[#This Row],[Alt BT def]])),"")</f>
        <v/>
      </c>
      <c r="C101" s="38" t="s">
        <v>2056</v>
      </c>
      <c r="D101" s="38" t="s">
        <v>2194</v>
      </c>
      <c r="E101" s="36" t="s">
        <v>2487</v>
      </c>
      <c r="F101" s="36"/>
      <c r="G101" s="39" t="s">
        <v>2217</v>
      </c>
      <c r="H101" s="38" t="s">
        <v>2099</v>
      </c>
      <c r="I101" s="38" t="s">
        <v>2099</v>
      </c>
    </row>
    <row r="102" spans="1:9" x14ac:dyDescent="0.3">
      <c r="A102" s="39" t="str">
        <f>IF(test[[#This Row],[BT def]]&lt;&gt;"",IF(LEFT(test[[#This Row],[BT def]],2)="BT",HYPERLINK("#'EN 16931'!A"&amp;MATCH(test[[#This Row],[BT def]], 'EN 16931'!A:A, 0),test[[#This Row],[BT def]]),HYPERLINK("#'EN 16931'!B"&amp;MATCH(test[[#This Row],[BT def]], 'EN 16931'!B:B, 0),test[[#This Row],[BT def]])),"")</f>
        <v/>
      </c>
      <c r="B102" s="39" t="str">
        <f>IF(test[[#This Row],[Alt BT def]]&lt;&gt;"",IF(LEFT(test[[#This Row],[Alt BT def]],2)="BT",HYPERLINK("#'EN 16931'!A"&amp;MATCH(test[[#This Row],[Alt BT def]], 'EN 16931'!A:A, 0),test[[#This Row],[Alt BT def]]),HYPERLINK("#'EN 16931'!B"&amp;MATCH(test[[#This Row],[Alt BT def]], 'EN 16931'!B:B, 0),test[[#This Row],[Alt BT def]])),"")</f>
        <v/>
      </c>
      <c r="C102" s="38" t="s">
        <v>2056</v>
      </c>
      <c r="D102" s="38" t="s">
        <v>2196</v>
      </c>
      <c r="E102" s="38" t="s">
        <v>2079</v>
      </c>
      <c r="F102" s="38"/>
      <c r="G102" s="39" t="s">
        <v>2218</v>
      </c>
      <c r="H102" s="38" t="s">
        <v>2099</v>
      </c>
      <c r="I102" s="38" t="s">
        <v>2099</v>
      </c>
    </row>
    <row r="103" spans="1:9" ht="72" x14ac:dyDescent="0.3">
      <c r="A103" s="39" t="str">
        <f>IF(test[[#This Row],[BT def]]&lt;&gt;"",IF(LEFT(test[[#This Row],[BT def]],2)="BT",HYPERLINK("#'EN 16931'!A"&amp;MATCH(test[[#This Row],[BT def]], 'EN 16931'!A:A, 0),test[[#This Row],[BT def]]),HYPERLINK("#'EN 16931'!B"&amp;MATCH(test[[#This Row],[BT def]], 'EN 16931'!B:B, 0),test[[#This Row],[BT def]])),"")</f>
        <v>BT-44</v>
      </c>
      <c r="B103" s="39" t="str">
        <f>IF(test[[#This Row],[Alt BT def]]&lt;&gt;"",IF(LEFT(test[[#This Row],[Alt BT def]],2)="BT",HYPERLINK("#'EN 16931'!A"&amp;MATCH(test[[#This Row],[Alt BT def]], 'EN 16931'!A:A, 0),test[[#This Row],[Alt BT def]]),HYPERLINK("#'EN 16931'!B"&amp;MATCH(test[[#This Row],[Alt BT def]], 'EN 16931'!B:B, 0),test[[#This Row],[Alt BT def]])),"")</f>
        <v/>
      </c>
      <c r="C103" s="38" t="s">
        <v>2056</v>
      </c>
      <c r="D103" s="38" t="s">
        <v>2198</v>
      </c>
      <c r="E103" s="36" t="s">
        <v>2488</v>
      </c>
      <c r="F103" s="36"/>
      <c r="G103" s="39" t="s">
        <v>783</v>
      </c>
      <c r="H103" s="38" t="s">
        <v>312</v>
      </c>
      <c r="I103" s="38" t="s">
        <v>2099</v>
      </c>
    </row>
    <row r="104" spans="1:9" ht="115.2" x14ac:dyDescent="0.3">
      <c r="A104" s="39" t="str">
        <f>IF(test[[#This Row],[BT def]]&lt;&gt;"",IF(LEFT(test[[#This Row],[BT def]],2)="BT",HYPERLINK("#'EN 16931'!A"&amp;MATCH(test[[#This Row],[BT def]], 'EN 16931'!A:A, 0),test[[#This Row],[BT def]]),HYPERLINK("#'EN 16931'!B"&amp;MATCH(test[[#This Row],[BT def]], 'EN 16931'!B:B, 0),test[[#This Row],[BT def]])),"")</f>
        <v>BT-47</v>
      </c>
      <c r="B104" s="39" t="str">
        <f>IF(test[[#This Row],[Alt BT def]]&lt;&gt;"",IF(LEFT(test[[#This Row],[Alt BT def]],2)="BT",HYPERLINK("#'EN 16931'!A"&amp;MATCH(test[[#This Row],[Alt BT def]], 'EN 16931'!A:A, 0),test[[#This Row],[Alt BT def]]),HYPERLINK("#'EN 16931'!B"&amp;MATCH(test[[#This Row],[Alt BT def]], 'EN 16931'!B:B, 0),test[[#This Row],[Alt BT def]])),"")</f>
        <v/>
      </c>
      <c r="C104" s="38" t="s">
        <v>2058</v>
      </c>
      <c r="D104" s="38" t="s">
        <v>2191</v>
      </c>
      <c r="E104" s="36" t="s">
        <v>2489</v>
      </c>
      <c r="F104" s="36"/>
      <c r="G104" s="39" t="s">
        <v>2219</v>
      </c>
      <c r="H104" s="38" t="s">
        <v>314</v>
      </c>
      <c r="I104" s="38" t="s">
        <v>2099</v>
      </c>
    </row>
    <row r="105" spans="1:9" ht="100.8" x14ac:dyDescent="0.3">
      <c r="A105" s="39" t="str">
        <f>IF(test[[#This Row],[BT def]]&lt;&gt;"",IF(LEFT(test[[#This Row],[BT def]],2)="BT",HYPERLINK("#'EN 16931'!A"&amp;MATCH(test[[#This Row],[BT def]], 'EN 16931'!A:A, 0),test[[#This Row],[BT def]]),HYPERLINK("#'EN 16931'!B"&amp;MATCH(test[[#This Row],[BT def]], 'EN 16931'!B:B, 0),test[[#This Row],[BT def]])),"")</f>
        <v/>
      </c>
      <c r="B105" s="39" t="str">
        <f>IF(test[[#This Row],[Alt BT def]]&lt;&gt;"",IF(LEFT(test[[#This Row],[Alt BT def]],2)="BT",HYPERLINK("#'EN 16931'!A"&amp;MATCH(test[[#This Row],[Alt BT def]], 'EN 16931'!A:A, 0),test[[#This Row],[Alt BT def]]),HYPERLINK("#'EN 16931'!B"&amp;MATCH(test[[#This Row],[Alt BT def]], 'EN 16931'!B:B, 0),test[[#This Row],[Alt BT def]])),"")</f>
        <v/>
      </c>
      <c r="C105" s="38" t="s">
        <v>2066</v>
      </c>
      <c r="D105" s="38" t="s">
        <v>2172</v>
      </c>
      <c r="E105" s="36" t="s">
        <v>2490</v>
      </c>
      <c r="F105" s="36"/>
      <c r="G105" s="39" t="s">
        <v>2220</v>
      </c>
      <c r="H105" s="38" t="s">
        <v>2099</v>
      </c>
      <c r="I105" s="38" t="s">
        <v>2099</v>
      </c>
    </row>
    <row r="106" spans="1:9" ht="57.6" x14ac:dyDescent="0.3">
      <c r="A106" s="39" t="str">
        <f>IF(test[[#This Row],[BT def]]&lt;&gt;"",IF(LEFT(test[[#This Row],[BT def]],2)="BT",HYPERLINK("#'EN 16931'!A"&amp;MATCH(test[[#This Row],[BT def]], 'EN 16931'!A:A, 0),test[[#This Row],[BT def]]),HYPERLINK("#'EN 16931'!B"&amp;MATCH(test[[#This Row],[BT def]], 'EN 16931'!B:B, 0),test[[#This Row],[BT def]])),"")</f>
        <v>BG-9</v>
      </c>
      <c r="B106" s="39" t="str">
        <f>IF(test[[#This Row],[Alt BT def]]&lt;&gt;"",IF(LEFT(test[[#This Row],[Alt BT def]],2)="BT",HYPERLINK("#'EN 16931'!A"&amp;MATCH(test[[#This Row],[Alt BT def]], 'EN 16931'!A:A, 0),test[[#This Row],[Alt BT def]]),HYPERLINK("#'EN 16931'!B"&amp;MATCH(test[[#This Row],[Alt BT def]], 'EN 16931'!B:B, 0),test[[#This Row],[Alt BT def]])),"")</f>
        <v/>
      </c>
      <c r="C106" s="38" t="s">
        <v>2058</v>
      </c>
      <c r="D106" s="38" t="s">
        <v>2202</v>
      </c>
      <c r="E106" s="36" t="s">
        <v>2491</v>
      </c>
      <c r="F106" s="36"/>
      <c r="G106" s="39" t="s">
        <v>788</v>
      </c>
      <c r="H106" s="38" t="s">
        <v>318</v>
      </c>
      <c r="I106" s="38" t="s">
        <v>2099</v>
      </c>
    </row>
    <row r="107" spans="1:9" ht="72" x14ac:dyDescent="0.3">
      <c r="A107" s="39" t="str">
        <f>IF(test[[#This Row],[BT def]]&lt;&gt;"",IF(LEFT(test[[#This Row],[BT def]],2)="BT",HYPERLINK("#'EN 16931'!A"&amp;MATCH(test[[#This Row],[BT def]], 'EN 16931'!A:A, 0),test[[#This Row],[BT def]]),HYPERLINK("#'EN 16931'!B"&amp;MATCH(test[[#This Row],[BT def]], 'EN 16931'!B:B, 0),test[[#This Row],[BT def]])),"")</f>
        <v>BT-56</v>
      </c>
      <c r="B107" s="39" t="str">
        <f>IF(test[[#This Row],[Alt BT def]]&lt;&gt;"",IF(LEFT(test[[#This Row],[Alt BT def]],2)="BT",HYPERLINK("#'EN 16931'!A"&amp;MATCH(test[[#This Row],[Alt BT def]], 'EN 16931'!A:A, 0),test[[#This Row],[Alt BT def]]),HYPERLINK("#'EN 16931'!B"&amp;MATCH(test[[#This Row],[Alt BT def]], 'EN 16931'!B:B, 0),test[[#This Row],[Alt BT def]])),"")</f>
        <v/>
      </c>
      <c r="C107" s="38" t="s">
        <v>2058</v>
      </c>
      <c r="D107" s="38" t="s">
        <v>2176</v>
      </c>
      <c r="E107" s="36" t="s">
        <v>2492</v>
      </c>
      <c r="F107" s="36"/>
      <c r="G107" s="39" t="s">
        <v>112</v>
      </c>
      <c r="H107" s="38" t="s">
        <v>23</v>
      </c>
      <c r="I107" s="38" t="s">
        <v>2099</v>
      </c>
    </row>
    <row r="108" spans="1:9" ht="72" x14ac:dyDescent="0.3">
      <c r="A108" s="39" t="str">
        <f>IF(test[[#This Row],[BT def]]&lt;&gt;"",IF(LEFT(test[[#This Row],[BT def]],2)="BT",HYPERLINK("#'EN 16931'!A"&amp;MATCH(test[[#This Row],[BT def]], 'EN 16931'!A:A, 0),test[[#This Row],[BT def]]),HYPERLINK("#'EN 16931'!B"&amp;MATCH(test[[#This Row],[BT def]], 'EN 16931'!B:B, 0),test[[#This Row],[BT def]])),"")</f>
        <v>BT-57</v>
      </c>
      <c r="B108" s="39" t="str">
        <f>IF(test[[#This Row],[Alt BT def]]&lt;&gt;"",IF(LEFT(test[[#This Row],[Alt BT def]],2)="BT",HYPERLINK("#'EN 16931'!A"&amp;MATCH(test[[#This Row],[Alt BT def]], 'EN 16931'!A:A, 0),test[[#This Row],[Alt BT def]]),HYPERLINK("#'EN 16931'!B"&amp;MATCH(test[[#This Row],[Alt BT def]], 'EN 16931'!B:B, 0),test[[#This Row],[Alt BT def]])),"")</f>
        <v/>
      </c>
      <c r="C108" s="38" t="s">
        <v>2058</v>
      </c>
      <c r="D108" s="38" t="s">
        <v>2203</v>
      </c>
      <c r="E108" s="36" t="s">
        <v>2493</v>
      </c>
      <c r="F108" s="36"/>
      <c r="G108" s="39" t="s">
        <v>789</v>
      </c>
      <c r="H108" s="38" t="s">
        <v>319</v>
      </c>
      <c r="I108" s="38" t="s">
        <v>2099</v>
      </c>
    </row>
    <row r="109" spans="1:9" ht="72" x14ac:dyDescent="0.3">
      <c r="A109" s="39" t="str">
        <f>IF(test[[#This Row],[BT def]]&lt;&gt;"",IF(LEFT(test[[#This Row],[BT def]],2)="BT",HYPERLINK("#'EN 16931'!A"&amp;MATCH(test[[#This Row],[BT def]], 'EN 16931'!A:A, 0),test[[#This Row],[BT def]]),HYPERLINK("#'EN 16931'!B"&amp;MATCH(test[[#This Row],[BT def]], 'EN 16931'!B:B, 0),test[[#This Row],[BT def]])),"")</f>
        <v>BT-58</v>
      </c>
      <c r="B109" s="39" t="str">
        <f>IF(test[[#This Row],[Alt BT def]]&lt;&gt;"",IF(LEFT(test[[#This Row],[Alt BT def]],2)="BT",HYPERLINK("#'EN 16931'!A"&amp;MATCH(test[[#This Row],[Alt BT def]], 'EN 16931'!A:A, 0),test[[#This Row],[Alt BT def]]),HYPERLINK("#'EN 16931'!B"&amp;MATCH(test[[#This Row],[Alt BT def]], 'EN 16931'!B:B, 0),test[[#This Row],[Alt BT def]])),"")</f>
        <v/>
      </c>
      <c r="C109" s="38" t="s">
        <v>2058</v>
      </c>
      <c r="D109" s="38" t="s">
        <v>2204</v>
      </c>
      <c r="E109" s="36" t="s">
        <v>2494</v>
      </c>
      <c r="F109" s="36"/>
      <c r="G109" s="39" t="s">
        <v>113</v>
      </c>
      <c r="H109" s="38" t="s">
        <v>24</v>
      </c>
      <c r="I109" s="38" t="s">
        <v>2099</v>
      </c>
    </row>
    <row r="110" spans="1:9" ht="115.2" x14ac:dyDescent="0.3">
      <c r="A110" s="39" t="str">
        <f>IF(test[[#This Row],[BT def]]&lt;&gt;"",IF(LEFT(test[[#This Row],[BT def]],2)="BT",HYPERLINK("#'EN 16931'!A"&amp;MATCH(test[[#This Row],[BT def]], 'EN 16931'!A:A, 0),test[[#This Row],[BT def]]),HYPERLINK("#'EN 16931'!B"&amp;MATCH(test[[#This Row],[BT def]], 'EN 16931'!B:B, 0),test[[#This Row],[BT def]])),"")</f>
        <v>BG-10</v>
      </c>
      <c r="B110" s="39" t="str">
        <f>IF(test[[#This Row],[Alt BT def]]&lt;&gt;"",IF(LEFT(test[[#This Row],[Alt BT def]],2)="BT",HYPERLINK("#'EN 16931'!A"&amp;MATCH(test[[#This Row],[Alt BT def]], 'EN 16931'!A:A, 0),test[[#This Row],[Alt BT def]]),HYPERLINK("#'EN 16931'!B"&amp;MATCH(test[[#This Row],[Alt BT def]], 'EN 16931'!B:B, 0),test[[#This Row],[Alt BT def]])),"")</f>
        <v/>
      </c>
      <c r="C110" s="38" t="s">
        <v>2058</v>
      </c>
      <c r="D110" s="38" t="s">
        <v>2221</v>
      </c>
      <c r="E110" s="36" t="s">
        <v>2495</v>
      </c>
      <c r="F110" s="36"/>
      <c r="G110" s="39" t="s">
        <v>799</v>
      </c>
      <c r="H110" s="38" t="s">
        <v>320</v>
      </c>
      <c r="I110" s="38" t="s">
        <v>2099</v>
      </c>
    </row>
    <row r="111" spans="1:9" x14ac:dyDescent="0.3">
      <c r="A111" s="39" t="str">
        <f>IF(test[[#This Row],[BT def]]&lt;&gt;"",IF(LEFT(test[[#This Row],[BT def]],2)="BT",HYPERLINK("#'EN 16931'!A"&amp;MATCH(test[[#This Row],[BT def]], 'EN 16931'!A:A, 0),test[[#This Row],[BT def]]),HYPERLINK("#'EN 16931'!B"&amp;MATCH(test[[#This Row],[BT def]], 'EN 16931'!B:B, 0),test[[#This Row],[BT def]])),"")</f>
        <v/>
      </c>
      <c r="B111" s="39" t="str">
        <f>IF(test[[#This Row],[Alt BT def]]&lt;&gt;"",IF(LEFT(test[[#This Row],[Alt BT def]],2)="BT",HYPERLINK("#'EN 16931'!A"&amp;MATCH(test[[#This Row],[Alt BT def]], 'EN 16931'!A:A, 0),test[[#This Row],[Alt BT def]]),HYPERLINK("#'EN 16931'!B"&amp;MATCH(test[[#This Row],[Alt BT def]], 'EN 16931'!B:B, 0),test[[#This Row],[Alt BT def]])),"")</f>
        <v/>
      </c>
      <c r="C111" s="38" t="s">
        <v>2058</v>
      </c>
      <c r="D111" s="38" t="s">
        <v>2222</v>
      </c>
      <c r="E111" s="38" t="s">
        <v>2072</v>
      </c>
      <c r="F111" s="38"/>
      <c r="G111" s="39" t="s">
        <v>2223</v>
      </c>
      <c r="H111" s="38" t="s">
        <v>2099</v>
      </c>
      <c r="I111" s="38" t="s">
        <v>2099</v>
      </c>
    </row>
    <row r="112" spans="1:9" ht="158.4" x14ac:dyDescent="0.3">
      <c r="A112" s="39" t="str">
        <f>IF(test[[#This Row],[BT def]]&lt;&gt;"",IF(LEFT(test[[#This Row],[BT def]],2)="BT",HYPERLINK("#'EN 16931'!A"&amp;MATCH(test[[#This Row],[BT def]], 'EN 16931'!A:A, 0),test[[#This Row],[BT def]]),HYPERLINK("#'EN 16931'!B"&amp;MATCH(test[[#This Row],[BT def]], 'EN 16931'!B:B, 0),test[[#This Row],[BT def]])),"")</f>
        <v>BT-60</v>
      </c>
      <c r="B112" s="39" t="str">
        <f>IF(test[[#This Row],[Alt BT def]]&lt;&gt;"",IF(LEFT(test[[#This Row],[Alt BT def]],2)="BT",HYPERLINK("#'EN 16931'!A"&amp;MATCH(test[[#This Row],[Alt BT def]], 'EN 16931'!A:A, 0),test[[#This Row],[Alt BT def]]),HYPERLINK("#'EN 16931'!B"&amp;MATCH(test[[#This Row],[Alt BT def]], 'EN 16931'!B:B, 0),test[[#This Row],[Alt BT def]])),"")</f>
        <v>BT-90</v>
      </c>
      <c r="C112" s="38" t="s">
        <v>2056</v>
      </c>
      <c r="D112" s="38" t="s">
        <v>2128</v>
      </c>
      <c r="E112" s="36" t="s">
        <v>2496</v>
      </c>
      <c r="F112" s="40" t="s">
        <v>2624</v>
      </c>
      <c r="G112" s="39" t="s">
        <v>2224</v>
      </c>
      <c r="H112" s="38" t="s">
        <v>322</v>
      </c>
      <c r="I112" s="38" t="s">
        <v>357</v>
      </c>
    </row>
    <row r="113" spans="1:9" ht="115.2" x14ac:dyDescent="0.3">
      <c r="A113" s="39" t="str">
        <f>IF(test[[#This Row],[BT def]]&lt;&gt;"",IF(LEFT(test[[#This Row],[BT def]],2)="BT",HYPERLINK("#'EN 16931'!A"&amp;MATCH(test[[#This Row],[BT def]], 'EN 16931'!A:A, 0),test[[#This Row],[BT def]]),HYPERLINK("#'EN 16931'!B"&amp;MATCH(test[[#This Row],[BT def]], 'EN 16931'!B:B, 0),test[[#This Row],[BT def]])),"")</f>
        <v/>
      </c>
      <c r="B113" s="39" t="str">
        <f>IF(test[[#This Row],[Alt BT def]]&lt;&gt;"",IF(LEFT(test[[#This Row],[Alt BT def]],2)="BT",HYPERLINK("#'EN 16931'!A"&amp;MATCH(test[[#This Row],[Alt BT def]], 'EN 16931'!A:A, 0),test[[#This Row],[Alt BT def]]),HYPERLINK("#'EN 16931'!B"&amp;MATCH(test[[#This Row],[Alt BT def]], 'EN 16931'!B:B, 0),test[[#This Row],[Alt BT def]])),"")</f>
        <v/>
      </c>
      <c r="C113" s="38" t="s">
        <v>2066</v>
      </c>
      <c r="D113" s="38" t="s">
        <v>2166</v>
      </c>
      <c r="E113" s="36" t="s">
        <v>2497</v>
      </c>
      <c r="F113" s="36"/>
      <c r="G113" s="39" t="s">
        <v>2225</v>
      </c>
      <c r="H113" s="38" t="s">
        <v>2099</v>
      </c>
      <c r="I113" s="38" t="s">
        <v>2099</v>
      </c>
    </row>
    <row r="114" spans="1:9" x14ac:dyDescent="0.3">
      <c r="A114" s="39" t="str">
        <f>IF(test[[#This Row],[BT def]]&lt;&gt;"",IF(LEFT(test[[#This Row],[BT def]],2)="BT",HYPERLINK("#'EN 16931'!A"&amp;MATCH(test[[#This Row],[BT def]], 'EN 16931'!A:A, 0),test[[#This Row],[BT def]]),HYPERLINK("#'EN 16931'!B"&amp;MATCH(test[[#This Row],[BT def]], 'EN 16931'!B:B, 0),test[[#This Row],[BT def]])),"")</f>
        <v/>
      </c>
      <c r="B114" s="39" t="str">
        <f>IF(test[[#This Row],[Alt BT def]]&lt;&gt;"",IF(LEFT(test[[#This Row],[Alt BT def]],2)="BT",HYPERLINK("#'EN 16931'!A"&amp;MATCH(test[[#This Row],[Alt BT def]], 'EN 16931'!A:A, 0),test[[#This Row],[Alt BT def]]),HYPERLINK("#'EN 16931'!B"&amp;MATCH(test[[#This Row],[Alt BT def]], 'EN 16931'!B:B, 0),test[[#This Row],[Alt BT def]])),"")</f>
        <v/>
      </c>
      <c r="C114" s="38" t="s">
        <v>2056</v>
      </c>
      <c r="D114" s="38" t="s">
        <v>2226</v>
      </c>
      <c r="E114" s="38" t="s">
        <v>2073</v>
      </c>
      <c r="F114" s="38"/>
      <c r="G114" s="39" t="s">
        <v>2227</v>
      </c>
      <c r="H114" s="38" t="s">
        <v>2099</v>
      </c>
      <c r="I114" s="38" t="s">
        <v>2099</v>
      </c>
    </row>
    <row r="115" spans="1:9" ht="72" x14ac:dyDescent="0.3">
      <c r="A115" s="39" t="str">
        <f>IF(test[[#This Row],[BT def]]&lt;&gt;"",IF(LEFT(test[[#This Row],[BT def]],2)="BT",HYPERLINK("#'EN 16931'!A"&amp;MATCH(test[[#This Row],[BT def]], 'EN 16931'!A:A, 0),test[[#This Row],[BT def]]),HYPERLINK("#'EN 16931'!B"&amp;MATCH(test[[#This Row],[BT def]], 'EN 16931'!B:B, 0),test[[#This Row],[BT def]])),"")</f>
        <v>BT-59</v>
      </c>
      <c r="B115" s="39" t="str">
        <f>IF(test[[#This Row],[Alt BT def]]&lt;&gt;"",IF(LEFT(test[[#This Row],[Alt BT def]],2)="BT",HYPERLINK("#'EN 16931'!A"&amp;MATCH(test[[#This Row],[Alt BT def]], 'EN 16931'!A:A, 0),test[[#This Row],[Alt BT def]]),HYPERLINK("#'EN 16931'!B"&amp;MATCH(test[[#This Row],[Alt BT def]], 'EN 16931'!B:B, 0),test[[#This Row],[Alt BT def]])),"")</f>
        <v/>
      </c>
      <c r="C115" s="38" t="s">
        <v>2056</v>
      </c>
      <c r="D115" s="38" t="s">
        <v>2228</v>
      </c>
      <c r="E115" s="36" t="s">
        <v>2498</v>
      </c>
      <c r="F115" s="36"/>
      <c r="G115" s="39" t="s">
        <v>800</v>
      </c>
      <c r="H115" s="38" t="s">
        <v>321</v>
      </c>
      <c r="I115" s="38" t="s">
        <v>2099</v>
      </c>
    </row>
    <row r="116" spans="1:9" x14ac:dyDescent="0.3">
      <c r="A116" s="39" t="str">
        <f>IF(test[[#This Row],[BT def]]&lt;&gt;"",IF(LEFT(test[[#This Row],[BT def]],2)="BT",HYPERLINK("#'EN 16931'!A"&amp;MATCH(test[[#This Row],[BT def]], 'EN 16931'!A:A, 0),test[[#This Row],[BT def]]),HYPERLINK("#'EN 16931'!B"&amp;MATCH(test[[#This Row],[BT def]], 'EN 16931'!B:B, 0),test[[#This Row],[BT def]])),"")</f>
        <v/>
      </c>
      <c r="B116" s="39" t="str">
        <f>IF(test[[#This Row],[Alt BT def]]&lt;&gt;"",IF(LEFT(test[[#This Row],[Alt BT def]],2)="BT",HYPERLINK("#'EN 16931'!A"&amp;MATCH(test[[#This Row],[Alt BT def]], 'EN 16931'!A:A, 0),test[[#This Row],[Alt BT def]]),HYPERLINK("#'EN 16931'!B"&amp;MATCH(test[[#This Row],[Alt BT def]], 'EN 16931'!B:B, 0),test[[#This Row],[Alt BT def]])),"")</f>
        <v/>
      </c>
      <c r="C116" s="38" t="s">
        <v>2058</v>
      </c>
      <c r="D116" s="38" t="s">
        <v>2229</v>
      </c>
      <c r="E116" s="38" t="s">
        <v>2079</v>
      </c>
      <c r="F116" s="38"/>
      <c r="G116" s="39" t="s">
        <v>2230</v>
      </c>
      <c r="H116" s="38" t="s">
        <v>2099</v>
      </c>
      <c r="I116" s="38" t="s">
        <v>2099</v>
      </c>
    </row>
    <row r="117" spans="1:9" ht="115.2" x14ac:dyDescent="0.3">
      <c r="A117" s="39" t="str">
        <f>IF(test[[#This Row],[BT def]]&lt;&gt;"",IF(LEFT(test[[#This Row],[BT def]],2)="BT",HYPERLINK("#'EN 16931'!A"&amp;MATCH(test[[#This Row],[BT def]], 'EN 16931'!A:A, 0),test[[#This Row],[BT def]]),HYPERLINK("#'EN 16931'!B"&amp;MATCH(test[[#This Row],[BT def]], 'EN 16931'!B:B, 0),test[[#This Row],[BT def]])),"")</f>
        <v>BT-61</v>
      </c>
      <c r="B117" s="39" t="str">
        <f>IF(test[[#This Row],[Alt BT def]]&lt;&gt;"",IF(LEFT(test[[#This Row],[Alt BT def]],2)="BT",HYPERLINK("#'EN 16931'!A"&amp;MATCH(test[[#This Row],[Alt BT def]], 'EN 16931'!A:A, 0),test[[#This Row],[Alt BT def]]),HYPERLINK("#'EN 16931'!B"&amp;MATCH(test[[#This Row],[Alt BT def]], 'EN 16931'!B:B, 0),test[[#This Row],[Alt BT def]])),"")</f>
        <v/>
      </c>
      <c r="C117" s="38" t="s">
        <v>2056</v>
      </c>
      <c r="D117" s="38" t="s">
        <v>2231</v>
      </c>
      <c r="E117" s="36" t="s">
        <v>2499</v>
      </c>
      <c r="F117" s="36"/>
      <c r="G117" s="39" t="s">
        <v>2232</v>
      </c>
      <c r="H117" s="38" t="s">
        <v>323</v>
      </c>
      <c r="I117" s="38" t="s">
        <v>2099</v>
      </c>
    </row>
    <row r="118" spans="1:9" ht="100.8" x14ac:dyDescent="0.3">
      <c r="A118" s="39" t="str">
        <f>IF(test[[#This Row],[BT def]]&lt;&gt;"",IF(LEFT(test[[#This Row],[BT def]],2)="BT",HYPERLINK("#'EN 16931'!A"&amp;MATCH(test[[#This Row],[BT def]], 'EN 16931'!A:A, 0),test[[#This Row],[BT def]]),HYPERLINK("#'EN 16931'!B"&amp;MATCH(test[[#This Row],[BT def]], 'EN 16931'!B:B, 0),test[[#This Row],[BT def]])),"")</f>
        <v/>
      </c>
      <c r="B118" s="39" t="str">
        <f>IF(test[[#This Row],[Alt BT def]]&lt;&gt;"",IF(LEFT(test[[#This Row],[Alt BT def]],2)="BT",HYPERLINK("#'EN 16931'!A"&amp;MATCH(test[[#This Row],[Alt BT def]], 'EN 16931'!A:A, 0),test[[#This Row],[Alt BT def]]),HYPERLINK("#'EN 16931'!B"&amp;MATCH(test[[#This Row],[Alt BT def]], 'EN 16931'!B:B, 0),test[[#This Row],[Alt BT def]])),"")</f>
        <v/>
      </c>
      <c r="C118" s="38" t="s">
        <v>2066</v>
      </c>
      <c r="D118" s="38" t="s">
        <v>2166</v>
      </c>
      <c r="E118" s="36" t="s">
        <v>2500</v>
      </c>
      <c r="F118" s="36"/>
      <c r="G118" s="39" t="s">
        <v>2233</v>
      </c>
      <c r="H118" s="38" t="s">
        <v>2099</v>
      </c>
      <c r="I118" s="38" t="s">
        <v>2099</v>
      </c>
    </row>
    <row r="119" spans="1:9" ht="72" x14ac:dyDescent="0.3">
      <c r="A119" s="39" t="str">
        <f>IF(test[[#This Row],[BT def]]&lt;&gt;"",IF(LEFT(test[[#This Row],[BT def]],2)="BT",HYPERLINK("#'EN 16931'!A"&amp;MATCH(test[[#This Row],[BT def]], 'EN 16931'!A:A, 0),test[[#This Row],[BT def]]),HYPERLINK("#'EN 16931'!B"&amp;MATCH(test[[#This Row],[BT def]], 'EN 16931'!B:B, 0),test[[#This Row],[BT def]])),"")</f>
        <v>BG-11</v>
      </c>
      <c r="B119" s="39" t="str">
        <f>IF(test[[#This Row],[Alt BT def]]&lt;&gt;"",IF(LEFT(test[[#This Row],[Alt BT def]],2)="BT",HYPERLINK("#'EN 16931'!A"&amp;MATCH(test[[#This Row],[Alt BT def]], 'EN 16931'!A:A, 0),test[[#This Row],[Alt BT def]]),HYPERLINK("#'EN 16931'!B"&amp;MATCH(test[[#This Row],[Alt BT def]], 'EN 16931'!B:B, 0),test[[#This Row],[Alt BT def]])),"")</f>
        <v/>
      </c>
      <c r="C119" s="38" t="s">
        <v>2058</v>
      </c>
      <c r="D119" s="38" t="s">
        <v>2234</v>
      </c>
      <c r="E119" s="36" t="s">
        <v>2501</v>
      </c>
      <c r="F119" s="36"/>
      <c r="G119" s="39" t="s">
        <v>2235</v>
      </c>
      <c r="H119" s="38" t="s">
        <v>324</v>
      </c>
      <c r="I119" s="38" t="s">
        <v>2099</v>
      </c>
    </row>
    <row r="120" spans="1:9" x14ac:dyDescent="0.3">
      <c r="A120" s="39" t="str">
        <f>IF(test[[#This Row],[BT def]]&lt;&gt;"",IF(LEFT(test[[#This Row],[BT def]],2)="BT",HYPERLINK("#'EN 16931'!A"&amp;MATCH(test[[#This Row],[BT def]], 'EN 16931'!A:A, 0),test[[#This Row],[BT def]]),HYPERLINK("#'EN 16931'!B"&amp;MATCH(test[[#This Row],[BT def]], 'EN 16931'!B:B, 0),test[[#This Row],[BT def]])),"")</f>
        <v/>
      </c>
      <c r="B120" s="39" t="str">
        <f>IF(test[[#This Row],[Alt BT def]]&lt;&gt;"",IF(LEFT(test[[#This Row],[Alt BT def]],2)="BT",HYPERLINK("#'EN 16931'!A"&amp;MATCH(test[[#This Row],[Alt BT def]], 'EN 16931'!A:A, 0),test[[#This Row],[Alt BT def]]),HYPERLINK("#'EN 16931'!B"&amp;MATCH(test[[#This Row],[Alt BT def]], 'EN 16931'!B:B, 0),test[[#This Row],[Alt BT def]])),"")</f>
        <v/>
      </c>
      <c r="C120" s="38" t="s">
        <v>2056</v>
      </c>
      <c r="D120" s="38" t="s">
        <v>2226</v>
      </c>
      <c r="E120" s="38" t="s">
        <v>2073</v>
      </c>
      <c r="F120" s="38"/>
      <c r="G120" s="39" t="s">
        <v>2236</v>
      </c>
      <c r="H120" s="38" t="s">
        <v>2099</v>
      </c>
      <c r="I120" s="38" t="s">
        <v>2099</v>
      </c>
    </row>
    <row r="121" spans="1:9" ht="86.4" x14ac:dyDescent="0.3">
      <c r="A121" s="39" t="str">
        <f>IF(test[[#This Row],[BT def]]&lt;&gt;"",IF(LEFT(test[[#This Row],[BT def]],2)="BT",HYPERLINK("#'EN 16931'!A"&amp;MATCH(test[[#This Row],[BT def]], 'EN 16931'!A:A, 0),test[[#This Row],[BT def]]),HYPERLINK("#'EN 16931'!B"&amp;MATCH(test[[#This Row],[BT def]], 'EN 16931'!B:B, 0),test[[#This Row],[BT def]])),"")</f>
        <v>BT-62</v>
      </c>
      <c r="B121" s="39" t="str">
        <f>IF(test[[#This Row],[Alt BT def]]&lt;&gt;"",IF(LEFT(test[[#This Row],[Alt BT def]],2)="BT",HYPERLINK("#'EN 16931'!A"&amp;MATCH(test[[#This Row],[Alt BT def]], 'EN 16931'!A:A, 0),test[[#This Row],[Alt BT def]]),HYPERLINK("#'EN 16931'!B"&amp;MATCH(test[[#This Row],[Alt BT def]], 'EN 16931'!B:B, 0),test[[#This Row],[Alt BT def]])),"")</f>
        <v/>
      </c>
      <c r="C121" s="38" t="s">
        <v>2056</v>
      </c>
      <c r="D121" s="38" t="s">
        <v>2228</v>
      </c>
      <c r="E121" s="36" t="s">
        <v>2502</v>
      </c>
      <c r="F121" s="36"/>
      <c r="G121" s="39" t="s">
        <v>2237</v>
      </c>
      <c r="H121" s="38" t="s">
        <v>325</v>
      </c>
      <c r="I121" s="38" t="s">
        <v>2099</v>
      </c>
    </row>
    <row r="122" spans="1:9" ht="144" x14ac:dyDescent="0.3">
      <c r="A122" s="39" t="str">
        <f>IF(test[[#This Row],[BT def]]&lt;&gt;"",IF(LEFT(test[[#This Row],[BT def]],2)="BT",HYPERLINK("#'EN 16931'!A"&amp;MATCH(test[[#This Row],[BT def]], 'EN 16931'!A:A, 0),test[[#This Row],[BT def]]),HYPERLINK("#'EN 16931'!B"&amp;MATCH(test[[#This Row],[BT def]], 'EN 16931'!B:B, 0),test[[#This Row],[BT def]])),"")</f>
        <v>BG-12</v>
      </c>
      <c r="B122" s="39" t="str">
        <f>IF(test[[#This Row],[Alt BT def]]&lt;&gt;"",IF(LEFT(test[[#This Row],[Alt BT def]],2)="BT",HYPERLINK("#'EN 16931'!A"&amp;MATCH(test[[#This Row],[Alt BT def]], 'EN 16931'!A:A, 0),test[[#This Row],[Alt BT def]]),HYPERLINK("#'EN 16931'!B"&amp;MATCH(test[[#This Row],[Alt BT def]], 'EN 16931'!B:B, 0),test[[#This Row],[Alt BT def]])),"")</f>
        <v/>
      </c>
      <c r="C122" s="38" t="s">
        <v>2056</v>
      </c>
      <c r="D122" s="38" t="s">
        <v>2238</v>
      </c>
      <c r="E122" s="36" t="s">
        <v>2503</v>
      </c>
      <c r="F122" s="36"/>
      <c r="G122" s="39" t="s">
        <v>805</v>
      </c>
      <c r="H122" s="38" t="s">
        <v>327</v>
      </c>
      <c r="I122" s="38" t="s">
        <v>2099</v>
      </c>
    </row>
    <row r="123" spans="1:9" ht="72" x14ac:dyDescent="0.3">
      <c r="A123" s="39" t="str">
        <f>IF(test[[#This Row],[BT def]]&lt;&gt;"",IF(LEFT(test[[#This Row],[BT def]],2)="BT",HYPERLINK("#'EN 16931'!A"&amp;MATCH(test[[#This Row],[BT def]], 'EN 16931'!A:A, 0),test[[#This Row],[BT def]]),HYPERLINK("#'EN 16931'!B"&amp;MATCH(test[[#This Row],[BT def]], 'EN 16931'!B:B, 0),test[[#This Row],[BT def]])),"")</f>
        <v>BT-64</v>
      </c>
      <c r="B123" s="39" t="str">
        <f>IF(test[[#This Row],[Alt BT def]]&lt;&gt;"",IF(LEFT(test[[#This Row],[Alt BT def]],2)="BT",HYPERLINK("#'EN 16931'!A"&amp;MATCH(test[[#This Row],[Alt BT def]], 'EN 16931'!A:A, 0),test[[#This Row],[Alt BT def]]),HYPERLINK("#'EN 16931'!B"&amp;MATCH(test[[#This Row],[Alt BT def]], 'EN 16931'!B:B, 0),test[[#This Row],[Alt BT def]])),"")</f>
        <v/>
      </c>
      <c r="C123" s="38" t="s">
        <v>2058</v>
      </c>
      <c r="D123" s="38" t="s">
        <v>2239</v>
      </c>
      <c r="E123" s="36" t="s">
        <v>2504</v>
      </c>
      <c r="F123" s="36"/>
      <c r="G123" s="39" t="s">
        <v>806</v>
      </c>
      <c r="H123" s="38" t="s">
        <v>328</v>
      </c>
      <c r="I123" s="38" t="s">
        <v>2099</v>
      </c>
    </row>
    <row r="124" spans="1:9" ht="129.6" x14ac:dyDescent="0.3">
      <c r="A124" s="39" t="str">
        <f>IF(test[[#This Row],[BT def]]&lt;&gt;"",IF(LEFT(test[[#This Row],[BT def]],2)="BT",HYPERLINK("#'EN 16931'!A"&amp;MATCH(test[[#This Row],[BT def]], 'EN 16931'!A:A, 0),test[[#This Row],[BT def]]),HYPERLINK("#'EN 16931'!B"&amp;MATCH(test[[#This Row],[BT def]], 'EN 16931'!B:B, 0),test[[#This Row],[BT def]])),"")</f>
        <v>BT-65</v>
      </c>
      <c r="B124" s="39" t="str">
        <f>IF(test[[#This Row],[Alt BT def]]&lt;&gt;"",IF(LEFT(test[[#This Row],[Alt BT def]],2)="BT",HYPERLINK("#'EN 16931'!A"&amp;MATCH(test[[#This Row],[Alt BT def]], 'EN 16931'!A:A, 0),test[[#This Row],[Alt BT def]]),HYPERLINK("#'EN 16931'!B"&amp;MATCH(test[[#This Row],[Alt BT def]], 'EN 16931'!B:B, 0),test[[#This Row],[Alt BT def]])),"")</f>
        <v/>
      </c>
      <c r="C124" s="38" t="s">
        <v>2058</v>
      </c>
      <c r="D124" s="38" t="s">
        <v>2240</v>
      </c>
      <c r="E124" s="36" t="s">
        <v>2505</v>
      </c>
      <c r="F124" s="36"/>
      <c r="G124" s="39" t="s">
        <v>807</v>
      </c>
      <c r="H124" s="38" t="s">
        <v>329</v>
      </c>
      <c r="I124" s="38" t="s">
        <v>2099</v>
      </c>
    </row>
    <row r="125" spans="1:9" ht="100.8" x14ac:dyDescent="0.3">
      <c r="A125" s="39" t="str">
        <f>IF(test[[#This Row],[BT def]]&lt;&gt;"",IF(LEFT(test[[#This Row],[BT def]],2)="BT",HYPERLINK("#'EN 16931'!A"&amp;MATCH(test[[#This Row],[BT def]], 'EN 16931'!A:A, 0),test[[#This Row],[BT def]]),HYPERLINK("#'EN 16931'!B"&amp;MATCH(test[[#This Row],[BT def]], 'EN 16931'!B:B, 0),test[[#This Row],[BT def]])),"")</f>
        <v>BT-66</v>
      </c>
      <c r="B125" s="39" t="str">
        <f>IF(test[[#This Row],[Alt BT def]]&lt;&gt;"",IF(LEFT(test[[#This Row],[Alt BT def]],2)="BT",HYPERLINK("#'EN 16931'!A"&amp;MATCH(test[[#This Row],[Alt BT def]], 'EN 16931'!A:A, 0),test[[#This Row],[Alt BT def]]),HYPERLINK("#'EN 16931'!B"&amp;MATCH(test[[#This Row],[Alt BT def]], 'EN 16931'!B:B, 0),test[[#This Row],[Alt BT def]])),"")</f>
        <v/>
      </c>
      <c r="C125" s="38" t="s">
        <v>2058</v>
      </c>
      <c r="D125" s="38" t="s">
        <v>2241</v>
      </c>
      <c r="E125" s="36" t="s">
        <v>2506</v>
      </c>
      <c r="F125" s="36"/>
      <c r="G125" s="39" t="s">
        <v>809</v>
      </c>
      <c r="H125" s="38" t="s">
        <v>331</v>
      </c>
      <c r="I125" s="38" t="s">
        <v>2099</v>
      </c>
    </row>
    <row r="126" spans="1:9" ht="100.8" x14ac:dyDescent="0.3">
      <c r="A126" s="39" t="str">
        <f>IF(test[[#This Row],[BT def]]&lt;&gt;"",IF(LEFT(test[[#This Row],[BT def]],2)="BT",HYPERLINK("#'EN 16931'!A"&amp;MATCH(test[[#This Row],[BT def]], 'EN 16931'!A:A, 0),test[[#This Row],[BT def]]),HYPERLINK("#'EN 16931'!B"&amp;MATCH(test[[#This Row],[BT def]], 'EN 16931'!B:B, 0),test[[#This Row],[BT def]])),"")</f>
        <v>BT-67</v>
      </c>
      <c r="B126" s="39" t="str">
        <f>IF(test[[#This Row],[Alt BT def]]&lt;&gt;"",IF(LEFT(test[[#This Row],[Alt BT def]],2)="BT",HYPERLINK("#'EN 16931'!A"&amp;MATCH(test[[#This Row],[Alt BT def]], 'EN 16931'!A:A, 0),test[[#This Row],[Alt BT def]]),HYPERLINK("#'EN 16931'!B"&amp;MATCH(test[[#This Row],[Alt BT def]], 'EN 16931'!B:B, 0),test[[#This Row],[Alt BT def]])),"")</f>
        <v/>
      </c>
      <c r="C126" s="38" t="s">
        <v>2058</v>
      </c>
      <c r="D126" s="38" t="s">
        <v>2242</v>
      </c>
      <c r="E126" s="36" t="s">
        <v>2507</v>
      </c>
      <c r="F126" s="36"/>
      <c r="G126" s="39" t="s">
        <v>810</v>
      </c>
      <c r="H126" s="38" t="s">
        <v>332</v>
      </c>
      <c r="I126" s="38" t="s">
        <v>2099</v>
      </c>
    </row>
    <row r="127" spans="1:9" ht="72" x14ac:dyDescent="0.3">
      <c r="A127" s="39" t="str">
        <f>IF(test[[#This Row],[BT def]]&lt;&gt;"",IF(LEFT(test[[#This Row],[BT def]],2)="BT",HYPERLINK("#'EN 16931'!A"&amp;MATCH(test[[#This Row],[BT def]], 'EN 16931'!A:A, 0),test[[#This Row],[BT def]]),HYPERLINK("#'EN 16931'!B"&amp;MATCH(test[[#This Row],[BT def]], 'EN 16931'!B:B, 0),test[[#This Row],[BT def]])),"")</f>
        <v>BT-68</v>
      </c>
      <c r="B127" s="39" t="str">
        <f>IF(test[[#This Row],[Alt BT def]]&lt;&gt;"",IF(LEFT(test[[#This Row],[Alt BT def]],2)="BT",HYPERLINK("#'EN 16931'!A"&amp;MATCH(test[[#This Row],[Alt BT def]], 'EN 16931'!A:A, 0),test[[#This Row],[Alt BT def]]),HYPERLINK("#'EN 16931'!B"&amp;MATCH(test[[#This Row],[Alt BT def]], 'EN 16931'!B:B, 0),test[[#This Row],[Alt BT def]])),"")</f>
        <v/>
      </c>
      <c r="C127" s="38" t="s">
        <v>2058</v>
      </c>
      <c r="D127" s="38" t="s">
        <v>2243</v>
      </c>
      <c r="E127" s="36" t="s">
        <v>2508</v>
      </c>
      <c r="F127" s="36"/>
      <c r="G127" s="39" t="s">
        <v>811</v>
      </c>
      <c r="H127" s="38" t="s">
        <v>333</v>
      </c>
      <c r="I127" s="38" t="s">
        <v>2099</v>
      </c>
    </row>
    <row r="128" spans="1:9" x14ac:dyDescent="0.3">
      <c r="A128" s="39" t="str">
        <f>IF(test[[#This Row],[BT def]]&lt;&gt;"",IF(LEFT(test[[#This Row],[BT def]],2)="BT",HYPERLINK("#'EN 16931'!A"&amp;MATCH(test[[#This Row],[BT def]], 'EN 16931'!A:A, 0),test[[#This Row],[BT def]]),HYPERLINK("#'EN 16931'!B"&amp;MATCH(test[[#This Row],[BT def]], 'EN 16931'!B:B, 0),test[[#This Row],[BT def]])),"")</f>
        <v/>
      </c>
      <c r="B128" s="39" t="str">
        <f>IF(test[[#This Row],[Alt BT def]]&lt;&gt;"",IF(LEFT(test[[#This Row],[Alt BT def]],2)="BT",HYPERLINK("#'EN 16931'!A"&amp;MATCH(test[[#This Row],[Alt BT def]], 'EN 16931'!A:A, 0),test[[#This Row],[Alt BT def]]),HYPERLINK("#'EN 16931'!B"&amp;MATCH(test[[#This Row],[Alt BT def]], 'EN 16931'!B:B, 0),test[[#This Row],[Alt BT def]])),"")</f>
        <v/>
      </c>
      <c r="C128" s="38" t="s">
        <v>2058</v>
      </c>
      <c r="D128" s="38" t="s">
        <v>2244</v>
      </c>
      <c r="E128" s="38" t="s">
        <v>2074</v>
      </c>
      <c r="F128" s="38"/>
      <c r="G128" s="39" t="s">
        <v>2245</v>
      </c>
      <c r="H128" s="38" t="s">
        <v>2099</v>
      </c>
      <c r="I128" s="38" t="s">
        <v>2099</v>
      </c>
    </row>
    <row r="129" spans="1:9" ht="129.6" x14ac:dyDescent="0.3">
      <c r="A129" s="39" t="str">
        <f>IF(test[[#This Row],[BT def]]&lt;&gt;"",IF(LEFT(test[[#This Row],[BT def]],2)="BT",HYPERLINK("#'EN 16931'!A"&amp;MATCH(test[[#This Row],[BT def]], 'EN 16931'!A:A, 0),test[[#This Row],[BT def]]),HYPERLINK("#'EN 16931'!B"&amp;MATCH(test[[#This Row],[BT def]], 'EN 16931'!B:B, 0),test[[#This Row],[BT def]])),"")</f>
        <v>BT-164</v>
      </c>
      <c r="B129" s="39" t="str">
        <f>IF(test[[#This Row],[Alt BT def]]&lt;&gt;"",IF(LEFT(test[[#This Row],[Alt BT def]],2)="BT",HYPERLINK("#'EN 16931'!A"&amp;MATCH(test[[#This Row],[Alt BT def]], 'EN 16931'!A:A, 0),test[[#This Row],[Alt BT def]]),HYPERLINK("#'EN 16931'!B"&amp;MATCH(test[[#This Row],[Alt BT def]], 'EN 16931'!B:B, 0),test[[#This Row],[Alt BT def]])),"")</f>
        <v/>
      </c>
      <c r="C129" s="38" t="s">
        <v>2056</v>
      </c>
      <c r="D129" s="38" t="s">
        <v>2246</v>
      </c>
      <c r="E129" s="36" t="s">
        <v>2509</v>
      </c>
      <c r="F129" s="36"/>
      <c r="G129" s="39" t="s">
        <v>808</v>
      </c>
      <c r="H129" s="38" t="s">
        <v>330</v>
      </c>
      <c r="I129" s="38" t="s">
        <v>2099</v>
      </c>
    </row>
    <row r="130" spans="1:9" x14ac:dyDescent="0.3">
      <c r="A130" s="39" t="str">
        <f>IF(test[[#This Row],[BT def]]&lt;&gt;"",IF(LEFT(test[[#This Row],[BT def]],2)="BT",HYPERLINK("#'EN 16931'!A"&amp;MATCH(test[[#This Row],[BT def]], 'EN 16931'!A:A, 0),test[[#This Row],[BT def]]),HYPERLINK("#'EN 16931'!B"&amp;MATCH(test[[#This Row],[BT def]], 'EN 16931'!B:B, 0),test[[#This Row],[BT def]])),"")</f>
        <v/>
      </c>
      <c r="B130" s="39" t="str">
        <f>IF(test[[#This Row],[Alt BT def]]&lt;&gt;"",IF(LEFT(test[[#This Row],[Alt BT def]],2)="BT",HYPERLINK("#'EN 16931'!A"&amp;MATCH(test[[#This Row],[Alt BT def]], 'EN 16931'!A:A, 0),test[[#This Row],[Alt BT def]]),HYPERLINK("#'EN 16931'!B"&amp;MATCH(test[[#This Row],[Alt BT def]], 'EN 16931'!B:B, 0),test[[#This Row],[Alt BT def]])),"")</f>
        <v/>
      </c>
      <c r="C130" s="38" t="s">
        <v>2056</v>
      </c>
      <c r="D130" s="38" t="s">
        <v>2247</v>
      </c>
      <c r="E130" s="38" t="s">
        <v>2075</v>
      </c>
      <c r="F130" s="38"/>
      <c r="G130" s="39" t="s">
        <v>2248</v>
      </c>
      <c r="H130" s="38" t="s">
        <v>2099</v>
      </c>
      <c r="I130" s="38" t="s">
        <v>2099</v>
      </c>
    </row>
    <row r="131" spans="1:9" ht="72" x14ac:dyDescent="0.3">
      <c r="A131" s="39" t="str">
        <f>IF(test[[#This Row],[BT def]]&lt;&gt;"",IF(LEFT(test[[#This Row],[BT def]],2)="BT",HYPERLINK("#'EN 16931'!A"&amp;MATCH(test[[#This Row],[BT def]], 'EN 16931'!A:A, 0),test[[#This Row],[BT def]]),HYPERLINK("#'EN 16931'!B"&amp;MATCH(test[[#This Row],[BT def]], 'EN 16931'!B:B, 0),test[[#This Row],[BT def]])),"")</f>
        <v>BT-69</v>
      </c>
      <c r="B131" s="39" t="str">
        <f>IF(test[[#This Row],[Alt BT def]]&lt;&gt;"",IF(LEFT(test[[#This Row],[Alt BT def]],2)="BT",HYPERLINK("#'EN 16931'!A"&amp;MATCH(test[[#This Row],[Alt BT def]], 'EN 16931'!A:A, 0),test[[#This Row],[Alt BT def]]),HYPERLINK("#'EN 16931'!B"&amp;MATCH(test[[#This Row],[Alt BT def]], 'EN 16931'!B:B, 0),test[[#This Row],[Alt BT def]])),"")</f>
        <v/>
      </c>
      <c r="C131" s="38" t="s">
        <v>2056</v>
      </c>
      <c r="D131" s="38" t="s">
        <v>2249</v>
      </c>
      <c r="E131" s="36" t="s">
        <v>2510</v>
      </c>
      <c r="F131" s="36"/>
      <c r="G131" s="39" t="s">
        <v>812</v>
      </c>
      <c r="H131" s="38" t="s">
        <v>334</v>
      </c>
      <c r="I131" s="38" t="s">
        <v>2099</v>
      </c>
    </row>
    <row r="132" spans="1:9" x14ac:dyDescent="0.3">
      <c r="A132" s="39" t="str">
        <f>IF(test[[#This Row],[BT def]]&lt;&gt;"",IF(LEFT(test[[#This Row],[BT def]],2)="BT",HYPERLINK("#'EN 16931'!A"&amp;MATCH(test[[#This Row],[BT def]], 'EN 16931'!A:A, 0),test[[#This Row],[BT def]]),HYPERLINK("#'EN 16931'!B"&amp;MATCH(test[[#This Row],[BT def]], 'EN 16931'!B:B, 0),test[[#This Row],[BT def]])),"")</f>
        <v/>
      </c>
      <c r="B132" s="39" t="str">
        <f>IF(test[[#This Row],[Alt BT def]]&lt;&gt;"",IF(LEFT(test[[#This Row],[Alt BT def]],2)="BT",HYPERLINK("#'EN 16931'!A"&amp;MATCH(test[[#This Row],[Alt BT def]], 'EN 16931'!A:A, 0),test[[#This Row],[Alt BT def]]),HYPERLINK("#'EN 16931'!B"&amp;MATCH(test[[#This Row],[Alt BT def]], 'EN 16931'!B:B, 0),test[[#This Row],[Alt BT def]])),"")</f>
        <v/>
      </c>
      <c r="C132" s="38" t="s">
        <v>2056</v>
      </c>
      <c r="D132" s="38" t="s">
        <v>2250</v>
      </c>
      <c r="E132" s="38" t="s">
        <v>2080</v>
      </c>
      <c r="F132" s="38"/>
      <c r="G132" s="39" t="s">
        <v>2251</v>
      </c>
      <c r="H132" s="38" t="s">
        <v>2099</v>
      </c>
      <c r="I132" s="38" t="s">
        <v>2099</v>
      </c>
    </row>
    <row r="133" spans="1:9" ht="86.4" x14ac:dyDescent="0.3">
      <c r="A133" s="39" t="str">
        <f>IF(test[[#This Row],[BT def]]&lt;&gt;"",IF(LEFT(test[[#This Row],[BT def]],2)="BT",HYPERLINK("#'EN 16931'!A"&amp;MATCH(test[[#This Row],[BT def]], 'EN 16931'!A:A, 0),test[[#This Row],[BT def]]),HYPERLINK("#'EN 16931'!B"&amp;MATCH(test[[#This Row],[BT def]], 'EN 16931'!B:B, 0),test[[#This Row],[BT def]])),"")</f>
        <v>BT-63</v>
      </c>
      <c r="B133" s="39" t="str">
        <f>IF(test[[#This Row],[Alt BT def]]&lt;&gt;"",IF(LEFT(test[[#This Row],[Alt BT def]],2)="BT",HYPERLINK("#'EN 16931'!A"&amp;MATCH(test[[#This Row],[Alt BT def]], 'EN 16931'!A:A, 0),test[[#This Row],[Alt BT def]]),HYPERLINK("#'EN 16931'!B"&amp;MATCH(test[[#This Row],[Alt BT def]], 'EN 16931'!B:B, 0),test[[#This Row],[Alt BT def]])),"")</f>
        <v/>
      </c>
      <c r="C133" s="38" t="s">
        <v>2056</v>
      </c>
      <c r="D133" s="38" t="s">
        <v>2231</v>
      </c>
      <c r="E133" s="36" t="s">
        <v>2511</v>
      </c>
      <c r="F133" s="36"/>
      <c r="G133" s="39" t="s">
        <v>2252</v>
      </c>
      <c r="H133" s="38" t="s">
        <v>326</v>
      </c>
      <c r="I133" s="38" t="s">
        <v>2099</v>
      </c>
    </row>
    <row r="134" spans="1:9" x14ac:dyDescent="0.3">
      <c r="A134" s="39" t="str">
        <f>IF(test[[#This Row],[BT def]]&lt;&gt;"",IF(LEFT(test[[#This Row],[BT def]],2)="BT",HYPERLINK("#'EN 16931'!A"&amp;MATCH(test[[#This Row],[BT def]], 'EN 16931'!A:A, 0),test[[#This Row],[BT def]]),HYPERLINK("#'EN 16931'!B"&amp;MATCH(test[[#This Row],[BT def]], 'EN 16931'!B:B, 0),test[[#This Row],[BT def]])),"")</f>
        <v/>
      </c>
      <c r="B134" s="39" t="str">
        <f>IF(test[[#This Row],[Alt BT def]]&lt;&gt;"",IF(LEFT(test[[#This Row],[Alt BT def]],2)="BT",HYPERLINK("#'EN 16931'!A"&amp;MATCH(test[[#This Row],[Alt BT def]], 'EN 16931'!A:A, 0),test[[#This Row],[Alt BT def]]),HYPERLINK("#'EN 16931'!B"&amp;MATCH(test[[#This Row],[Alt BT def]], 'EN 16931'!B:B, 0),test[[#This Row],[Alt BT def]])),"")</f>
        <v/>
      </c>
      <c r="C134" s="38" t="s">
        <v>2056</v>
      </c>
      <c r="D134" s="38" t="s">
        <v>2253</v>
      </c>
      <c r="E134" s="38" t="s">
        <v>2078</v>
      </c>
      <c r="F134" s="38"/>
      <c r="G134" s="39" t="s">
        <v>2254</v>
      </c>
      <c r="H134" s="38" t="s">
        <v>2099</v>
      </c>
      <c r="I134" s="38" t="s">
        <v>2099</v>
      </c>
    </row>
    <row r="135" spans="1:9" ht="43.2" x14ac:dyDescent="0.3">
      <c r="A135" s="39" t="str">
        <f>IF(test[[#This Row],[BT def]]&lt;&gt;"",IF(LEFT(test[[#This Row],[BT def]],2)="BT",HYPERLINK("#'EN 16931'!A"&amp;MATCH(test[[#This Row],[BT def]], 'EN 16931'!A:A, 0),test[[#This Row],[BT def]]),HYPERLINK("#'EN 16931'!B"&amp;MATCH(test[[#This Row],[BT def]], 'EN 16931'!B:B, 0),test[[#This Row],[BT def]])),"")</f>
        <v/>
      </c>
      <c r="B135" s="39" t="str">
        <f>IF(test[[#This Row],[Alt BT def]]&lt;&gt;"",IF(LEFT(test[[#This Row],[Alt BT def]],2)="BT",HYPERLINK("#'EN 16931'!A"&amp;MATCH(test[[#This Row],[Alt BT def]], 'EN 16931'!A:A, 0),test[[#This Row],[Alt BT def]]),HYPERLINK("#'EN 16931'!B"&amp;MATCH(test[[#This Row],[Alt BT def]], 'EN 16931'!B:B, 0),test[[#This Row],[Alt BT def]])),"")</f>
        <v/>
      </c>
      <c r="C135" s="38" t="s">
        <v>2056</v>
      </c>
      <c r="D135" s="38" t="s">
        <v>2170</v>
      </c>
      <c r="E135" s="36" t="s">
        <v>2487</v>
      </c>
      <c r="F135" s="36"/>
      <c r="G135" s="39" t="s">
        <v>2255</v>
      </c>
      <c r="H135" s="38" t="s">
        <v>2099</v>
      </c>
      <c r="I135" s="38" t="s">
        <v>2099</v>
      </c>
    </row>
    <row r="136" spans="1:9" ht="100.8" x14ac:dyDescent="0.3">
      <c r="A136" s="39" t="str">
        <f>IF(test[[#This Row],[BT def]]&lt;&gt;"",IF(LEFT(test[[#This Row],[BT def]],2)="BT",HYPERLINK("#'EN 16931'!A"&amp;MATCH(test[[#This Row],[BT def]], 'EN 16931'!A:A, 0),test[[#This Row],[BT def]]),HYPERLINK("#'EN 16931'!B"&amp;MATCH(test[[#This Row],[BT def]], 'EN 16931'!B:B, 0),test[[#This Row],[BT def]])),"")</f>
        <v>BG-13</v>
      </c>
      <c r="B136" s="39" t="str">
        <f>IF(test[[#This Row],[Alt BT def]]&lt;&gt;"",IF(LEFT(test[[#This Row],[Alt BT def]],2)="BT",HYPERLINK("#'EN 16931'!A"&amp;MATCH(test[[#This Row],[Alt BT def]], 'EN 16931'!A:A, 0),test[[#This Row],[Alt BT def]]),HYPERLINK("#'EN 16931'!B"&amp;MATCH(test[[#This Row],[Alt BT def]], 'EN 16931'!B:B, 0),test[[#This Row],[Alt BT def]])),"")</f>
        <v/>
      </c>
      <c r="C136" s="38" t="s">
        <v>2058</v>
      </c>
      <c r="D136" s="38" t="s">
        <v>2256</v>
      </c>
      <c r="E136" s="36" t="s">
        <v>2512</v>
      </c>
      <c r="F136" s="36"/>
      <c r="G136" s="39" t="s">
        <v>813</v>
      </c>
      <c r="H136" s="38" t="s">
        <v>335</v>
      </c>
      <c r="I136" s="38" t="s">
        <v>2099</v>
      </c>
    </row>
    <row r="137" spans="1:9" ht="100.8" x14ac:dyDescent="0.3">
      <c r="A137" s="39" t="str">
        <f>IF(test[[#This Row],[BT def]]&lt;&gt;"",IF(LEFT(test[[#This Row],[BT def]],2)="BT",HYPERLINK("#'EN 16931'!A"&amp;MATCH(test[[#This Row],[BT def]], 'EN 16931'!A:A, 0),test[[#This Row],[BT def]]),HYPERLINK("#'EN 16931'!B"&amp;MATCH(test[[#This Row],[BT def]], 'EN 16931'!B:B, 0),test[[#This Row],[BT def]])),"")</f>
        <v>BT-72</v>
      </c>
      <c r="B137" s="39" t="str">
        <f>IF(test[[#This Row],[Alt BT def]]&lt;&gt;"",IF(LEFT(test[[#This Row],[Alt BT def]],2)="BT",HYPERLINK("#'EN 16931'!A"&amp;MATCH(test[[#This Row],[Alt BT def]], 'EN 16931'!A:A, 0),test[[#This Row],[Alt BT def]]),HYPERLINK("#'EN 16931'!B"&amp;MATCH(test[[#This Row],[Alt BT def]], 'EN 16931'!B:B, 0),test[[#This Row],[Alt BT def]])),"")</f>
        <v/>
      </c>
      <c r="C137" s="38" t="s">
        <v>2058</v>
      </c>
      <c r="D137" s="38" t="s">
        <v>2257</v>
      </c>
      <c r="E137" s="36" t="s">
        <v>2513</v>
      </c>
      <c r="F137" s="36"/>
      <c r="G137" s="39" t="s">
        <v>816</v>
      </c>
      <c r="H137" s="38" t="s">
        <v>338</v>
      </c>
      <c r="I137" s="38" t="s">
        <v>2099</v>
      </c>
    </row>
    <row r="138" spans="1:9" x14ac:dyDescent="0.3">
      <c r="A138" s="39" t="str">
        <f>IF(test[[#This Row],[BT def]]&lt;&gt;"",IF(LEFT(test[[#This Row],[BT def]],2)="BT",HYPERLINK("#'EN 16931'!A"&amp;MATCH(test[[#This Row],[BT def]], 'EN 16931'!A:A, 0),test[[#This Row],[BT def]]),HYPERLINK("#'EN 16931'!B"&amp;MATCH(test[[#This Row],[BT def]], 'EN 16931'!B:B, 0),test[[#This Row],[BT def]])),"")</f>
        <v/>
      </c>
      <c r="B138" s="39" t="str">
        <f>IF(test[[#This Row],[Alt BT def]]&lt;&gt;"",IF(LEFT(test[[#This Row],[Alt BT def]],2)="BT",HYPERLINK("#'EN 16931'!A"&amp;MATCH(test[[#This Row],[Alt BT def]], 'EN 16931'!A:A, 0),test[[#This Row],[Alt BT def]]),HYPERLINK("#'EN 16931'!B"&amp;MATCH(test[[#This Row],[Alt BT def]], 'EN 16931'!B:B, 0),test[[#This Row],[Alt BT def]])),"")</f>
        <v/>
      </c>
      <c r="C138" s="38" t="s">
        <v>2058</v>
      </c>
      <c r="D138" s="38" t="s">
        <v>2258</v>
      </c>
      <c r="E138" s="38" t="s">
        <v>2097</v>
      </c>
      <c r="F138" s="38"/>
      <c r="G138" s="39" t="s">
        <v>2259</v>
      </c>
      <c r="H138" s="38" t="s">
        <v>2099</v>
      </c>
      <c r="I138" s="38" t="s">
        <v>2099</v>
      </c>
    </row>
    <row r="139" spans="1:9" ht="86.4" x14ac:dyDescent="0.3">
      <c r="A139" s="39" t="str">
        <f>IF(test[[#This Row],[BT def]]&lt;&gt;"",IF(LEFT(test[[#This Row],[BT def]],2)="BT",HYPERLINK("#'EN 16931'!A"&amp;MATCH(test[[#This Row],[BT def]], 'EN 16931'!A:A, 0),test[[#This Row],[BT def]]),HYPERLINK("#'EN 16931'!B"&amp;MATCH(test[[#This Row],[BT def]], 'EN 16931'!B:B, 0),test[[#This Row],[BT def]])),"")</f>
        <v>BT-71</v>
      </c>
      <c r="B139" s="39" t="str">
        <f>IF(test[[#This Row],[Alt BT def]]&lt;&gt;"",IF(LEFT(test[[#This Row],[Alt BT def]],2)="BT",HYPERLINK("#'EN 16931'!A"&amp;MATCH(test[[#This Row],[Alt BT def]], 'EN 16931'!A:A, 0),test[[#This Row],[Alt BT def]]),HYPERLINK("#'EN 16931'!B"&amp;MATCH(test[[#This Row],[Alt BT def]], 'EN 16931'!B:B, 0),test[[#This Row],[Alt BT def]])),"")</f>
        <v/>
      </c>
      <c r="C139" s="38" t="s">
        <v>2058</v>
      </c>
      <c r="D139" s="38" t="s">
        <v>2128</v>
      </c>
      <c r="E139" s="36" t="s">
        <v>2514</v>
      </c>
      <c r="F139" s="36"/>
      <c r="G139" s="39" t="s">
        <v>2260</v>
      </c>
      <c r="H139" s="38" t="s">
        <v>337</v>
      </c>
      <c r="I139" s="38" t="s">
        <v>2099</v>
      </c>
    </row>
    <row r="140" spans="1:9" ht="100.8" x14ac:dyDescent="0.3">
      <c r="A140" s="39" t="str">
        <f>IF(test[[#This Row],[BT def]]&lt;&gt;"",IF(LEFT(test[[#This Row],[BT def]],2)="BT",HYPERLINK("#'EN 16931'!A"&amp;MATCH(test[[#This Row],[BT def]], 'EN 16931'!A:A, 0),test[[#This Row],[BT def]]),HYPERLINK("#'EN 16931'!B"&amp;MATCH(test[[#This Row],[BT def]], 'EN 16931'!B:B, 0),test[[#This Row],[BT def]])),"")</f>
        <v/>
      </c>
      <c r="B140" s="39" t="str">
        <f>IF(test[[#This Row],[Alt BT def]]&lt;&gt;"",IF(LEFT(test[[#This Row],[Alt BT def]],2)="BT",HYPERLINK("#'EN 16931'!A"&amp;MATCH(test[[#This Row],[Alt BT def]], 'EN 16931'!A:A, 0),test[[#This Row],[Alt BT def]]),HYPERLINK("#'EN 16931'!B"&amp;MATCH(test[[#This Row],[Alt BT def]], 'EN 16931'!B:B, 0),test[[#This Row],[Alt BT def]])),"")</f>
        <v/>
      </c>
      <c r="C140" s="38" t="s">
        <v>2066</v>
      </c>
      <c r="D140" s="38" t="s">
        <v>2166</v>
      </c>
      <c r="E140" s="36" t="s">
        <v>2515</v>
      </c>
      <c r="F140" s="36"/>
      <c r="G140" s="39" t="s">
        <v>2261</v>
      </c>
      <c r="H140" s="38" t="s">
        <v>2099</v>
      </c>
      <c r="I140" s="38" t="s">
        <v>2099</v>
      </c>
    </row>
    <row r="141" spans="1:9" ht="100.8" x14ac:dyDescent="0.3">
      <c r="A141" s="39" t="str">
        <f>IF(test[[#This Row],[BT def]]&lt;&gt;"",IF(LEFT(test[[#This Row],[BT def]],2)="BT",HYPERLINK("#'EN 16931'!A"&amp;MATCH(test[[#This Row],[BT def]], 'EN 16931'!A:A, 0),test[[#This Row],[BT def]]),HYPERLINK("#'EN 16931'!B"&amp;MATCH(test[[#This Row],[BT def]], 'EN 16931'!B:B, 0),test[[#This Row],[BT def]])),"")</f>
        <v>BG-15</v>
      </c>
      <c r="B141" s="39" t="str">
        <f>IF(test[[#This Row],[Alt BT def]]&lt;&gt;"",IF(LEFT(test[[#This Row],[Alt BT def]],2)="BT",HYPERLINK("#'EN 16931'!A"&amp;MATCH(test[[#This Row],[Alt BT def]], 'EN 16931'!A:A, 0),test[[#This Row],[Alt BT def]]),HYPERLINK("#'EN 16931'!B"&amp;MATCH(test[[#This Row],[Alt BT def]], 'EN 16931'!B:B, 0),test[[#This Row],[Alt BT def]])),"")</f>
        <v/>
      </c>
      <c r="C141" s="38" t="s">
        <v>2058</v>
      </c>
      <c r="D141" s="38" t="s">
        <v>2262</v>
      </c>
      <c r="E141" s="36" t="s">
        <v>2516</v>
      </c>
      <c r="F141" s="36"/>
      <c r="G141" s="39" t="s">
        <v>818</v>
      </c>
      <c r="H141" s="38" t="s">
        <v>340</v>
      </c>
      <c r="I141" s="38" t="s">
        <v>2099</v>
      </c>
    </row>
    <row r="142" spans="1:9" ht="72" x14ac:dyDescent="0.3">
      <c r="A142" s="39" t="str">
        <f>IF(test[[#This Row],[BT def]]&lt;&gt;"",IF(LEFT(test[[#This Row],[BT def]],2)="BT",HYPERLINK("#'EN 16931'!A"&amp;MATCH(test[[#This Row],[BT def]], 'EN 16931'!A:A, 0),test[[#This Row],[BT def]]),HYPERLINK("#'EN 16931'!B"&amp;MATCH(test[[#This Row],[BT def]], 'EN 16931'!B:B, 0),test[[#This Row],[BT def]])),"")</f>
        <v>BT-75</v>
      </c>
      <c r="B142" s="39" t="str">
        <f>IF(test[[#This Row],[Alt BT def]]&lt;&gt;"",IF(LEFT(test[[#This Row],[Alt BT def]],2)="BT",HYPERLINK("#'EN 16931'!A"&amp;MATCH(test[[#This Row],[Alt BT def]], 'EN 16931'!A:A, 0),test[[#This Row],[Alt BT def]]),HYPERLINK("#'EN 16931'!B"&amp;MATCH(test[[#This Row],[Alt BT def]], 'EN 16931'!B:B, 0),test[[#This Row],[Alt BT def]])),"")</f>
        <v/>
      </c>
      <c r="C142" s="38" t="s">
        <v>2058</v>
      </c>
      <c r="D142" s="38" t="s">
        <v>2178</v>
      </c>
      <c r="E142" s="36" t="s">
        <v>2517</v>
      </c>
      <c r="F142" s="36"/>
      <c r="G142" s="39" t="s">
        <v>819</v>
      </c>
      <c r="H142" s="38" t="s">
        <v>341</v>
      </c>
      <c r="I142" s="38" t="s">
        <v>2099</v>
      </c>
    </row>
    <row r="143" spans="1:9" ht="129.6" x14ac:dyDescent="0.3">
      <c r="A143" s="39" t="str">
        <f>IF(test[[#This Row],[BT def]]&lt;&gt;"",IF(LEFT(test[[#This Row],[BT def]],2)="BT",HYPERLINK("#'EN 16931'!A"&amp;MATCH(test[[#This Row],[BT def]], 'EN 16931'!A:A, 0),test[[#This Row],[BT def]]),HYPERLINK("#'EN 16931'!B"&amp;MATCH(test[[#This Row],[BT def]], 'EN 16931'!B:B, 0),test[[#This Row],[BT def]])),"")</f>
        <v>BT-76</v>
      </c>
      <c r="B143" s="39" t="str">
        <f>IF(test[[#This Row],[Alt BT def]]&lt;&gt;"",IF(LEFT(test[[#This Row],[Alt BT def]],2)="BT",HYPERLINK("#'EN 16931'!A"&amp;MATCH(test[[#This Row],[Alt BT def]], 'EN 16931'!A:A, 0),test[[#This Row],[Alt BT def]]),HYPERLINK("#'EN 16931'!B"&amp;MATCH(test[[#This Row],[Alt BT def]], 'EN 16931'!B:B, 0),test[[#This Row],[Alt BT def]])),"")</f>
        <v/>
      </c>
      <c r="C143" s="38" t="s">
        <v>2058</v>
      </c>
      <c r="D143" s="38" t="s">
        <v>2179</v>
      </c>
      <c r="E143" s="36" t="s">
        <v>2518</v>
      </c>
      <c r="F143" s="36"/>
      <c r="G143" s="39" t="s">
        <v>820</v>
      </c>
      <c r="H143" s="38" t="s">
        <v>342</v>
      </c>
      <c r="I143" s="38" t="s">
        <v>2099</v>
      </c>
    </row>
    <row r="144" spans="1:9" ht="86.4" x14ac:dyDescent="0.3">
      <c r="A144" s="39" t="str">
        <f>IF(test[[#This Row],[BT def]]&lt;&gt;"",IF(LEFT(test[[#This Row],[BT def]],2)="BT",HYPERLINK("#'EN 16931'!A"&amp;MATCH(test[[#This Row],[BT def]], 'EN 16931'!A:A, 0),test[[#This Row],[BT def]]),HYPERLINK("#'EN 16931'!B"&amp;MATCH(test[[#This Row],[BT def]], 'EN 16931'!B:B, 0),test[[#This Row],[BT def]])),"")</f>
        <v>BT-77</v>
      </c>
      <c r="B144" s="39" t="str">
        <f>IF(test[[#This Row],[Alt BT def]]&lt;&gt;"",IF(LEFT(test[[#This Row],[Alt BT def]],2)="BT",HYPERLINK("#'EN 16931'!A"&amp;MATCH(test[[#This Row],[Alt BT def]], 'EN 16931'!A:A, 0),test[[#This Row],[Alt BT def]]),HYPERLINK("#'EN 16931'!B"&amp;MATCH(test[[#This Row],[Alt BT def]], 'EN 16931'!B:B, 0),test[[#This Row],[Alt BT def]])),"")</f>
        <v/>
      </c>
      <c r="C144" s="38" t="s">
        <v>2058</v>
      </c>
      <c r="D144" s="38" t="s">
        <v>2180</v>
      </c>
      <c r="E144" s="36" t="s">
        <v>2519</v>
      </c>
      <c r="F144" s="36"/>
      <c r="G144" s="39" t="s">
        <v>822</v>
      </c>
      <c r="H144" s="38" t="s">
        <v>344</v>
      </c>
      <c r="I144" s="38" t="s">
        <v>2099</v>
      </c>
    </row>
    <row r="145" spans="1:9" ht="100.8" x14ac:dyDescent="0.3">
      <c r="A145" s="39" t="str">
        <f>IF(test[[#This Row],[BT def]]&lt;&gt;"",IF(LEFT(test[[#This Row],[BT def]],2)="BT",HYPERLINK("#'EN 16931'!A"&amp;MATCH(test[[#This Row],[BT def]], 'EN 16931'!A:A, 0),test[[#This Row],[BT def]]),HYPERLINK("#'EN 16931'!B"&amp;MATCH(test[[#This Row],[BT def]], 'EN 16931'!B:B, 0),test[[#This Row],[BT def]])),"")</f>
        <v>BT-78</v>
      </c>
      <c r="B145" s="39" t="str">
        <f>IF(test[[#This Row],[Alt BT def]]&lt;&gt;"",IF(LEFT(test[[#This Row],[Alt BT def]],2)="BT",HYPERLINK("#'EN 16931'!A"&amp;MATCH(test[[#This Row],[Alt BT def]], 'EN 16931'!A:A, 0),test[[#This Row],[Alt BT def]]),HYPERLINK("#'EN 16931'!B"&amp;MATCH(test[[#This Row],[Alt BT def]], 'EN 16931'!B:B, 0),test[[#This Row],[Alt BT def]])),"")</f>
        <v/>
      </c>
      <c r="C145" s="38" t="s">
        <v>2058</v>
      </c>
      <c r="D145" s="38" t="s">
        <v>2181</v>
      </c>
      <c r="E145" s="36" t="s">
        <v>2520</v>
      </c>
      <c r="F145" s="36"/>
      <c r="G145" s="39" t="s">
        <v>823</v>
      </c>
      <c r="H145" s="38" t="s">
        <v>345</v>
      </c>
      <c r="I145" s="38" t="s">
        <v>2099</v>
      </c>
    </row>
    <row r="146" spans="1:9" ht="72" x14ac:dyDescent="0.3">
      <c r="A146" s="39" t="str">
        <f>IF(test[[#This Row],[BT def]]&lt;&gt;"",IF(LEFT(test[[#This Row],[BT def]],2)="BT",HYPERLINK("#'EN 16931'!A"&amp;MATCH(test[[#This Row],[BT def]], 'EN 16931'!A:A, 0),test[[#This Row],[BT def]]),HYPERLINK("#'EN 16931'!B"&amp;MATCH(test[[#This Row],[BT def]], 'EN 16931'!B:B, 0),test[[#This Row],[BT def]])),"")</f>
        <v>BT-79</v>
      </c>
      <c r="B146" s="39" t="str">
        <f>IF(test[[#This Row],[Alt BT def]]&lt;&gt;"",IF(LEFT(test[[#This Row],[Alt BT def]],2)="BT",HYPERLINK("#'EN 16931'!A"&amp;MATCH(test[[#This Row],[Alt BT def]], 'EN 16931'!A:A, 0),test[[#This Row],[Alt BT def]]),HYPERLINK("#'EN 16931'!B"&amp;MATCH(test[[#This Row],[Alt BT def]], 'EN 16931'!B:B, 0),test[[#This Row],[Alt BT def]])),"")</f>
        <v/>
      </c>
      <c r="C146" s="38" t="s">
        <v>2058</v>
      </c>
      <c r="D146" s="38" t="s">
        <v>2182</v>
      </c>
      <c r="E146" s="36" t="s">
        <v>2521</v>
      </c>
      <c r="F146" s="36"/>
      <c r="G146" s="39" t="s">
        <v>824</v>
      </c>
      <c r="H146" s="38" t="s">
        <v>346</v>
      </c>
      <c r="I146" s="38" t="s">
        <v>2099</v>
      </c>
    </row>
    <row r="147" spans="1:9" x14ac:dyDescent="0.3">
      <c r="A147" s="39" t="str">
        <f>IF(test[[#This Row],[BT def]]&lt;&gt;"",IF(LEFT(test[[#This Row],[BT def]],2)="BT",HYPERLINK("#'EN 16931'!A"&amp;MATCH(test[[#This Row],[BT def]], 'EN 16931'!A:A, 0),test[[#This Row],[BT def]]),HYPERLINK("#'EN 16931'!B"&amp;MATCH(test[[#This Row],[BT def]], 'EN 16931'!B:B, 0),test[[#This Row],[BT def]])),"")</f>
        <v/>
      </c>
      <c r="B147" s="39" t="str">
        <f>IF(test[[#This Row],[Alt BT def]]&lt;&gt;"",IF(LEFT(test[[#This Row],[Alt BT def]],2)="BT",HYPERLINK("#'EN 16931'!A"&amp;MATCH(test[[#This Row],[Alt BT def]], 'EN 16931'!A:A, 0),test[[#This Row],[Alt BT def]]),HYPERLINK("#'EN 16931'!B"&amp;MATCH(test[[#This Row],[Alt BT def]], 'EN 16931'!B:B, 0),test[[#This Row],[Alt BT def]])),"")</f>
        <v/>
      </c>
      <c r="C147" s="38" t="s">
        <v>2058</v>
      </c>
      <c r="D147" s="38" t="s">
        <v>2183</v>
      </c>
      <c r="E147" s="38" t="s">
        <v>2074</v>
      </c>
      <c r="F147" s="38"/>
      <c r="G147" s="39" t="s">
        <v>2263</v>
      </c>
      <c r="H147" s="38" t="s">
        <v>2099</v>
      </c>
      <c r="I147" s="38" t="s">
        <v>2099</v>
      </c>
    </row>
    <row r="148" spans="1:9" ht="129.6" x14ac:dyDescent="0.3">
      <c r="A148" s="39" t="str">
        <f>IF(test[[#This Row],[BT def]]&lt;&gt;"",IF(LEFT(test[[#This Row],[BT def]],2)="BT",HYPERLINK("#'EN 16931'!A"&amp;MATCH(test[[#This Row],[BT def]], 'EN 16931'!A:A, 0),test[[#This Row],[BT def]]),HYPERLINK("#'EN 16931'!B"&amp;MATCH(test[[#This Row],[BT def]], 'EN 16931'!B:B, 0),test[[#This Row],[BT def]])),"")</f>
        <v>BT-165</v>
      </c>
      <c r="B148" s="39" t="str">
        <f>IF(test[[#This Row],[Alt BT def]]&lt;&gt;"",IF(LEFT(test[[#This Row],[Alt BT def]],2)="BT",HYPERLINK("#'EN 16931'!A"&amp;MATCH(test[[#This Row],[Alt BT def]], 'EN 16931'!A:A, 0),test[[#This Row],[Alt BT def]]),HYPERLINK("#'EN 16931'!B"&amp;MATCH(test[[#This Row],[Alt BT def]], 'EN 16931'!B:B, 0),test[[#This Row],[Alt BT def]])),"")</f>
        <v/>
      </c>
      <c r="C148" s="38" t="s">
        <v>2056</v>
      </c>
      <c r="D148" s="38" t="s">
        <v>2185</v>
      </c>
      <c r="E148" s="36" t="s">
        <v>2522</v>
      </c>
      <c r="F148" s="36"/>
      <c r="G148" s="39" t="s">
        <v>821</v>
      </c>
      <c r="H148" s="38" t="s">
        <v>343</v>
      </c>
      <c r="I148" s="38" t="s">
        <v>2099</v>
      </c>
    </row>
    <row r="149" spans="1:9" x14ac:dyDescent="0.3">
      <c r="A149" s="39" t="str">
        <f>IF(test[[#This Row],[BT def]]&lt;&gt;"",IF(LEFT(test[[#This Row],[BT def]],2)="BT",HYPERLINK("#'EN 16931'!A"&amp;MATCH(test[[#This Row],[BT def]], 'EN 16931'!A:A, 0),test[[#This Row],[BT def]]),HYPERLINK("#'EN 16931'!B"&amp;MATCH(test[[#This Row],[BT def]], 'EN 16931'!B:B, 0),test[[#This Row],[BT def]])),"")</f>
        <v/>
      </c>
      <c r="B149" s="39" t="str">
        <f>IF(test[[#This Row],[Alt BT def]]&lt;&gt;"",IF(LEFT(test[[#This Row],[Alt BT def]],2)="BT",HYPERLINK("#'EN 16931'!A"&amp;MATCH(test[[#This Row],[Alt BT def]], 'EN 16931'!A:A, 0),test[[#This Row],[Alt BT def]]),HYPERLINK("#'EN 16931'!B"&amp;MATCH(test[[#This Row],[Alt BT def]], 'EN 16931'!B:B, 0),test[[#This Row],[Alt BT def]])),"")</f>
        <v/>
      </c>
      <c r="C149" s="38" t="s">
        <v>2056</v>
      </c>
      <c r="D149" s="38" t="s">
        <v>2186</v>
      </c>
      <c r="E149" s="38" t="s">
        <v>2075</v>
      </c>
      <c r="F149" s="38"/>
      <c r="G149" s="39" t="s">
        <v>2264</v>
      </c>
      <c r="H149" s="38" t="s">
        <v>2099</v>
      </c>
      <c r="I149" s="38" t="s">
        <v>2099</v>
      </c>
    </row>
    <row r="150" spans="1:9" ht="72" x14ac:dyDescent="0.3">
      <c r="A150" s="39" t="str">
        <f>IF(test[[#This Row],[BT def]]&lt;&gt;"",IF(LEFT(test[[#This Row],[BT def]],2)="BT",HYPERLINK("#'EN 16931'!A"&amp;MATCH(test[[#This Row],[BT def]], 'EN 16931'!A:A, 0),test[[#This Row],[BT def]]),HYPERLINK("#'EN 16931'!B"&amp;MATCH(test[[#This Row],[BT def]], 'EN 16931'!B:B, 0),test[[#This Row],[BT def]])),"")</f>
        <v>BT-80</v>
      </c>
      <c r="B150" s="39" t="str">
        <f>IF(test[[#This Row],[Alt BT def]]&lt;&gt;"",IF(LEFT(test[[#This Row],[Alt BT def]],2)="BT",HYPERLINK("#'EN 16931'!A"&amp;MATCH(test[[#This Row],[Alt BT def]], 'EN 16931'!A:A, 0),test[[#This Row],[Alt BT def]]),HYPERLINK("#'EN 16931'!B"&amp;MATCH(test[[#This Row],[Alt BT def]], 'EN 16931'!B:B, 0),test[[#This Row],[Alt BT def]])),"")</f>
        <v/>
      </c>
      <c r="C150" s="38" t="s">
        <v>2056</v>
      </c>
      <c r="D150" s="38" t="s">
        <v>2188</v>
      </c>
      <c r="E150" s="36" t="s">
        <v>2523</v>
      </c>
      <c r="F150" s="36"/>
      <c r="G150" s="39" t="s">
        <v>825</v>
      </c>
      <c r="H150" s="38" t="s">
        <v>347</v>
      </c>
      <c r="I150" s="38" t="s">
        <v>2099</v>
      </c>
    </row>
    <row r="151" spans="1:9" x14ac:dyDescent="0.3">
      <c r="A151" s="39" t="str">
        <f>IF(test[[#This Row],[BT def]]&lt;&gt;"",IF(LEFT(test[[#This Row],[BT def]],2)="BT",HYPERLINK("#'EN 16931'!A"&amp;MATCH(test[[#This Row],[BT def]], 'EN 16931'!A:A, 0),test[[#This Row],[BT def]]),HYPERLINK("#'EN 16931'!B"&amp;MATCH(test[[#This Row],[BT def]], 'EN 16931'!B:B, 0),test[[#This Row],[BT def]])),"")</f>
        <v/>
      </c>
      <c r="B151" s="39" t="str">
        <f>IF(test[[#This Row],[Alt BT def]]&lt;&gt;"",IF(LEFT(test[[#This Row],[Alt BT def]],2)="BT",HYPERLINK("#'EN 16931'!A"&amp;MATCH(test[[#This Row],[Alt BT def]], 'EN 16931'!A:A, 0),test[[#This Row],[Alt BT def]]),HYPERLINK("#'EN 16931'!B"&amp;MATCH(test[[#This Row],[Alt BT def]], 'EN 16931'!B:B, 0),test[[#This Row],[Alt BT def]])),"")</f>
        <v/>
      </c>
      <c r="C151" s="38" t="s">
        <v>2058</v>
      </c>
      <c r="D151" s="38" t="s">
        <v>2265</v>
      </c>
      <c r="E151" s="38" t="s">
        <v>2081</v>
      </c>
      <c r="F151" s="38"/>
      <c r="G151" s="39" t="s">
        <v>2266</v>
      </c>
      <c r="H151" s="38" t="s">
        <v>2099</v>
      </c>
      <c r="I151" s="38" t="s">
        <v>2099</v>
      </c>
    </row>
    <row r="152" spans="1:9" x14ac:dyDescent="0.3">
      <c r="A152" s="39" t="str">
        <f>IF(test[[#This Row],[BT def]]&lt;&gt;"",IF(LEFT(test[[#This Row],[BT def]],2)="BT",HYPERLINK("#'EN 16931'!A"&amp;MATCH(test[[#This Row],[BT def]], 'EN 16931'!A:A, 0),test[[#This Row],[BT def]]),HYPERLINK("#'EN 16931'!B"&amp;MATCH(test[[#This Row],[BT def]], 'EN 16931'!B:B, 0),test[[#This Row],[BT def]])),"")</f>
        <v/>
      </c>
      <c r="B152" s="39" t="str">
        <f>IF(test[[#This Row],[Alt BT def]]&lt;&gt;"",IF(LEFT(test[[#This Row],[Alt BT def]],2)="BT",HYPERLINK("#'EN 16931'!A"&amp;MATCH(test[[#This Row],[Alt BT def]], 'EN 16931'!A:A, 0),test[[#This Row],[Alt BT def]]),HYPERLINK("#'EN 16931'!B"&amp;MATCH(test[[#This Row],[Alt BT def]], 'EN 16931'!B:B, 0),test[[#This Row],[Alt BT def]])),"")</f>
        <v/>
      </c>
      <c r="C152" s="38" t="s">
        <v>2056</v>
      </c>
      <c r="D152" s="38" t="s">
        <v>2174</v>
      </c>
      <c r="E152" s="38" t="s">
        <v>2073</v>
      </c>
      <c r="F152" s="38"/>
      <c r="G152" s="39" t="s">
        <v>2267</v>
      </c>
      <c r="H152" s="38" t="s">
        <v>2099</v>
      </c>
      <c r="I152" s="38" t="s">
        <v>2099</v>
      </c>
    </row>
    <row r="153" spans="1:9" ht="86.4" x14ac:dyDescent="0.3">
      <c r="A153" s="39" t="str">
        <f>IF(test[[#This Row],[BT def]]&lt;&gt;"",IF(LEFT(test[[#This Row],[BT def]],2)="BT",HYPERLINK("#'EN 16931'!A"&amp;MATCH(test[[#This Row],[BT def]], 'EN 16931'!A:A, 0),test[[#This Row],[BT def]]),HYPERLINK("#'EN 16931'!B"&amp;MATCH(test[[#This Row],[BT def]], 'EN 16931'!B:B, 0),test[[#This Row],[BT def]])),"")</f>
        <v>BT-70</v>
      </c>
      <c r="B153" s="39" t="str">
        <f>IF(test[[#This Row],[Alt BT def]]&lt;&gt;"",IF(LEFT(test[[#This Row],[Alt BT def]],2)="BT",HYPERLINK("#'EN 16931'!A"&amp;MATCH(test[[#This Row],[Alt BT def]], 'EN 16931'!A:A, 0),test[[#This Row],[Alt BT def]]),HYPERLINK("#'EN 16931'!B"&amp;MATCH(test[[#This Row],[Alt BT def]], 'EN 16931'!B:B, 0),test[[#This Row],[Alt BT def]])),"")</f>
        <v/>
      </c>
      <c r="C153" s="38" t="s">
        <v>2056</v>
      </c>
      <c r="D153" s="38" t="s">
        <v>2176</v>
      </c>
      <c r="E153" s="36" t="s">
        <v>2524</v>
      </c>
      <c r="F153" s="36"/>
      <c r="G153" s="39" t="s">
        <v>814</v>
      </c>
      <c r="H153" s="38" t="s">
        <v>336</v>
      </c>
      <c r="I153" s="38" t="s">
        <v>2099</v>
      </c>
    </row>
    <row r="154" spans="1:9" ht="57.6" x14ac:dyDescent="0.3">
      <c r="A154" s="39" t="str">
        <f>IF(test[[#This Row],[BT def]]&lt;&gt;"",IF(LEFT(test[[#This Row],[BT def]],2)="BT",HYPERLINK("#'EN 16931'!A"&amp;MATCH(test[[#This Row],[BT def]], 'EN 16931'!A:A, 0),test[[#This Row],[BT def]]),HYPERLINK("#'EN 16931'!B"&amp;MATCH(test[[#This Row],[BT def]], 'EN 16931'!B:B, 0),test[[#This Row],[BT def]])),"")</f>
        <v>BG-16</v>
      </c>
      <c r="B154" s="39" t="str">
        <f>IF(test[[#This Row],[Alt BT def]]&lt;&gt;"",IF(LEFT(test[[#This Row],[Alt BT def]],2)="BT",HYPERLINK("#'EN 16931'!A"&amp;MATCH(test[[#This Row],[Alt BT def]], 'EN 16931'!A:A, 0),test[[#This Row],[Alt BT def]]),HYPERLINK("#'EN 16931'!B"&amp;MATCH(test[[#This Row],[Alt BT def]], 'EN 16931'!B:B, 0),test[[#This Row],[Alt BT def]])),"")</f>
        <v/>
      </c>
      <c r="C154" s="38" t="s">
        <v>2060</v>
      </c>
      <c r="D154" s="38" t="s">
        <v>2268</v>
      </c>
      <c r="E154" s="36" t="s">
        <v>2525</v>
      </c>
      <c r="F154" s="36"/>
      <c r="G154" s="39" t="s">
        <v>826</v>
      </c>
      <c r="H154" s="38" t="s">
        <v>348</v>
      </c>
      <c r="I154" s="38" t="s">
        <v>2099</v>
      </c>
    </row>
    <row r="155" spans="1:9" ht="86.4" x14ac:dyDescent="0.3">
      <c r="A155" s="39" t="str">
        <f>IF(test[[#This Row],[BT def]]&lt;&gt;"",IF(LEFT(test[[#This Row],[BT def]],2)="BT",HYPERLINK("#'EN 16931'!A"&amp;MATCH(test[[#This Row],[BT def]], 'EN 16931'!A:A, 0),test[[#This Row],[BT def]]),HYPERLINK("#'EN 16931'!B"&amp;MATCH(test[[#This Row],[BT def]], 'EN 16931'!B:B, 0),test[[#This Row],[BT def]])),"")</f>
        <v>BT-81</v>
      </c>
      <c r="B155" s="39" t="str">
        <f>IF(test[[#This Row],[Alt BT def]]&lt;&gt;"",IF(LEFT(test[[#This Row],[Alt BT def]],2)="BT",HYPERLINK("#'EN 16931'!A"&amp;MATCH(test[[#This Row],[Alt BT def]], 'EN 16931'!A:A, 0),test[[#This Row],[Alt BT def]]),HYPERLINK("#'EN 16931'!B"&amp;MATCH(test[[#This Row],[Alt BT def]], 'EN 16931'!B:B, 0),test[[#This Row],[Alt BT def]])),"")</f>
        <v/>
      </c>
      <c r="C155" s="38" t="s">
        <v>2056</v>
      </c>
      <c r="D155" s="38" t="s">
        <v>2269</v>
      </c>
      <c r="E155" s="36" t="s">
        <v>2526</v>
      </c>
      <c r="F155" s="36"/>
      <c r="G155" s="39" t="s">
        <v>827</v>
      </c>
      <c r="H155" s="38" t="s">
        <v>349</v>
      </c>
      <c r="I155" s="38" t="s">
        <v>2099</v>
      </c>
    </row>
    <row r="156" spans="1:9" ht="86.4" x14ac:dyDescent="0.3">
      <c r="A156" s="39" t="str">
        <f>IF(test[[#This Row],[BT def]]&lt;&gt;"",IF(LEFT(test[[#This Row],[BT def]],2)="BT",HYPERLINK("#'EN 16931'!A"&amp;MATCH(test[[#This Row],[BT def]], 'EN 16931'!A:A, 0),test[[#This Row],[BT def]]),HYPERLINK("#'EN 16931'!B"&amp;MATCH(test[[#This Row],[BT def]], 'EN 16931'!B:B, 0),test[[#This Row],[BT def]])),"")</f>
        <v>BT-82</v>
      </c>
      <c r="B156" s="39" t="str">
        <f>IF(test[[#This Row],[Alt BT def]]&lt;&gt;"",IF(LEFT(test[[#This Row],[Alt BT def]],2)="BT",HYPERLINK("#'EN 16931'!A"&amp;MATCH(test[[#This Row],[Alt BT def]], 'EN 16931'!A:A, 0),test[[#This Row],[Alt BT def]]),HYPERLINK("#'EN 16931'!B"&amp;MATCH(test[[#This Row],[Alt BT def]], 'EN 16931'!B:B, 0),test[[#This Row],[Alt BT def]])),"")</f>
        <v/>
      </c>
      <c r="C156" s="38" t="s">
        <v>2066</v>
      </c>
      <c r="D156" s="38" t="s">
        <v>2270</v>
      </c>
      <c r="E156" s="36" t="s">
        <v>2527</v>
      </c>
      <c r="F156" s="36"/>
      <c r="G156" s="39" t="s">
        <v>844</v>
      </c>
      <c r="H156" s="38" t="s">
        <v>350</v>
      </c>
      <c r="I156" s="38" t="s">
        <v>2099</v>
      </c>
    </row>
    <row r="157" spans="1:9" ht="172.8" x14ac:dyDescent="0.3">
      <c r="A157" s="39" t="str">
        <f>IF(test[[#This Row],[BT def]]&lt;&gt;"",IF(LEFT(test[[#This Row],[BT def]],2)="BT",HYPERLINK("#'EN 16931'!A"&amp;MATCH(test[[#This Row],[BT def]], 'EN 16931'!A:A, 0),test[[#This Row],[BT def]]),HYPERLINK("#'EN 16931'!B"&amp;MATCH(test[[#This Row],[BT def]], 'EN 16931'!B:B, 0),test[[#This Row],[BT def]])),"")</f>
        <v>BT-83</v>
      </c>
      <c r="B157" s="39" t="str">
        <f>IF(test[[#This Row],[Alt BT def]]&lt;&gt;"",IF(LEFT(test[[#This Row],[Alt BT def]],2)="BT",HYPERLINK("#'EN 16931'!A"&amp;MATCH(test[[#This Row],[Alt BT def]], 'EN 16931'!A:A, 0),test[[#This Row],[Alt BT def]]),HYPERLINK("#'EN 16931'!B"&amp;MATCH(test[[#This Row],[Alt BT def]], 'EN 16931'!B:B, 0),test[[#This Row],[Alt BT def]])),"")</f>
        <v/>
      </c>
      <c r="C157" s="38" t="s">
        <v>2058</v>
      </c>
      <c r="D157" s="38" t="s">
        <v>2271</v>
      </c>
      <c r="E157" s="36" t="s">
        <v>2528</v>
      </c>
      <c r="F157" s="36"/>
      <c r="G157" s="39" t="s">
        <v>141</v>
      </c>
      <c r="H157" s="38" t="s">
        <v>33</v>
      </c>
      <c r="I157" s="38" t="s">
        <v>2099</v>
      </c>
    </row>
    <row r="158" spans="1:9" ht="100.8" x14ac:dyDescent="0.3">
      <c r="A158" s="39" t="str">
        <f>IF(test[[#This Row],[BT def]]&lt;&gt;"",IF(LEFT(test[[#This Row],[BT def]],2)="BT",HYPERLINK("#'EN 16931'!A"&amp;MATCH(test[[#This Row],[BT def]], 'EN 16931'!A:A, 0),test[[#This Row],[BT def]]),HYPERLINK("#'EN 16931'!B"&amp;MATCH(test[[#This Row],[BT def]], 'EN 16931'!B:B, 0),test[[#This Row],[BT def]])),"")</f>
        <v>BG-18</v>
      </c>
      <c r="B158" s="39" t="str">
        <f>IF(test[[#This Row],[Alt BT def]]&lt;&gt;"",IF(LEFT(test[[#This Row],[Alt BT def]],2)="BT",HYPERLINK("#'EN 16931'!A"&amp;MATCH(test[[#This Row],[Alt BT def]], 'EN 16931'!A:A, 0),test[[#This Row],[Alt BT def]]),HYPERLINK("#'EN 16931'!B"&amp;MATCH(test[[#This Row],[Alt BT def]], 'EN 16931'!B:B, 0),test[[#This Row],[Alt BT def]])),"")</f>
        <v/>
      </c>
      <c r="C158" s="38" t="s">
        <v>2058</v>
      </c>
      <c r="D158" s="38" t="s">
        <v>2272</v>
      </c>
      <c r="E158" s="36" t="s">
        <v>2529</v>
      </c>
      <c r="F158" s="36"/>
      <c r="G158" s="39" t="s">
        <v>829</v>
      </c>
      <c r="H158" s="38" t="s">
        <v>352</v>
      </c>
      <c r="I158" s="38" t="s">
        <v>2099</v>
      </c>
    </row>
    <row r="159" spans="1:9" ht="144" x14ac:dyDescent="0.3">
      <c r="A159" s="39" t="str">
        <f>IF(test[[#This Row],[BT def]]&lt;&gt;"",IF(LEFT(test[[#This Row],[BT def]],2)="BT",HYPERLINK("#'EN 16931'!A"&amp;MATCH(test[[#This Row],[BT def]], 'EN 16931'!A:A, 0),test[[#This Row],[BT def]]),HYPERLINK("#'EN 16931'!B"&amp;MATCH(test[[#This Row],[BT def]], 'EN 16931'!B:B, 0),test[[#This Row],[BT def]])),"")</f>
        <v>BT-87</v>
      </c>
      <c r="B159" s="39" t="str">
        <f>IF(test[[#This Row],[Alt BT def]]&lt;&gt;"",IF(LEFT(test[[#This Row],[Alt BT def]],2)="BT",HYPERLINK("#'EN 16931'!A"&amp;MATCH(test[[#This Row],[Alt BT def]], 'EN 16931'!A:A, 0),test[[#This Row],[Alt BT def]]),HYPERLINK("#'EN 16931'!B"&amp;MATCH(test[[#This Row],[Alt BT def]], 'EN 16931'!B:B, 0),test[[#This Row],[Alt BT def]])),"")</f>
        <v/>
      </c>
      <c r="C159" s="38" t="s">
        <v>2056</v>
      </c>
      <c r="D159" s="38" t="s">
        <v>2273</v>
      </c>
      <c r="E159" s="36" t="s">
        <v>2530</v>
      </c>
      <c r="F159" s="36"/>
      <c r="G159" s="39" t="s">
        <v>830</v>
      </c>
      <c r="H159" s="38" t="s">
        <v>353</v>
      </c>
      <c r="I159" s="38" t="s">
        <v>2099</v>
      </c>
    </row>
    <row r="160" spans="1:9" ht="57.6" x14ac:dyDescent="0.3">
      <c r="A160" s="39" t="str">
        <f>IF(test[[#This Row],[BT def]]&lt;&gt;"",IF(LEFT(test[[#This Row],[BT def]],2)="BT",HYPERLINK("#'EN 16931'!A"&amp;MATCH(test[[#This Row],[BT def]], 'EN 16931'!A:A, 0),test[[#This Row],[BT def]]),HYPERLINK("#'EN 16931'!B"&amp;MATCH(test[[#This Row],[BT def]], 'EN 16931'!B:B, 0),test[[#This Row],[BT def]])),"")</f>
        <v/>
      </c>
      <c r="B160" s="39" t="str">
        <f>IF(test[[#This Row],[Alt BT def]]&lt;&gt;"",IF(LEFT(test[[#This Row],[Alt BT def]],2)="BT",HYPERLINK("#'EN 16931'!A"&amp;MATCH(test[[#This Row],[Alt BT def]], 'EN 16931'!A:A, 0),test[[#This Row],[Alt BT def]]),HYPERLINK("#'EN 16931'!B"&amp;MATCH(test[[#This Row],[Alt BT def]], 'EN 16931'!B:B, 0),test[[#This Row],[Alt BT def]])),"")</f>
        <v/>
      </c>
      <c r="C160" s="38" t="s">
        <v>2056</v>
      </c>
      <c r="D160" s="38" t="s">
        <v>2274</v>
      </c>
      <c r="E160" s="36" t="s">
        <v>2531</v>
      </c>
      <c r="F160" s="36"/>
      <c r="G160" s="39" t="s">
        <v>2275</v>
      </c>
      <c r="H160" s="38" t="s">
        <v>2099</v>
      </c>
      <c r="I160" s="38" t="s">
        <v>2099</v>
      </c>
    </row>
    <row r="161" spans="1:9" ht="72" x14ac:dyDescent="0.3">
      <c r="A161" s="39" t="str">
        <f>IF(test[[#This Row],[BT def]]&lt;&gt;"",IF(LEFT(test[[#This Row],[BT def]],2)="BT",HYPERLINK("#'EN 16931'!A"&amp;MATCH(test[[#This Row],[BT def]], 'EN 16931'!A:A, 0),test[[#This Row],[BT def]]),HYPERLINK("#'EN 16931'!B"&amp;MATCH(test[[#This Row],[BT def]], 'EN 16931'!B:B, 0),test[[#This Row],[BT def]])),"")</f>
        <v>BT-88</v>
      </c>
      <c r="B161" s="39" t="str">
        <f>IF(test[[#This Row],[Alt BT def]]&lt;&gt;"",IF(LEFT(test[[#This Row],[Alt BT def]],2)="BT",HYPERLINK("#'EN 16931'!A"&amp;MATCH(test[[#This Row],[Alt BT def]], 'EN 16931'!A:A, 0),test[[#This Row],[Alt BT def]]),HYPERLINK("#'EN 16931'!B"&amp;MATCH(test[[#This Row],[Alt BT def]], 'EN 16931'!B:B, 0),test[[#This Row],[Alt BT def]])),"")</f>
        <v/>
      </c>
      <c r="C161" s="38" t="s">
        <v>2058</v>
      </c>
      <c r="D161" s="38" t="s">
        <v>2276</v>
      </c>
      <c r="E161" s="36" t="s">
        <v>2532</v>
      </c>
      <c r="F161" s="36"/>
      <c r="G161" s="39" t="s">
        <v>831</v>
      </c>
      <c r="H161" s="38" t="s">
        <v>354</v>
      </c>
      <c r="I161" s="38" t="s">
        <v>2099</v>
      </c>
    </row>
    <row r="162" spans="1:9" ht="57.6" x14ac:dyDescent="0.3">
      <c r="A162" s="39" t="str">
        <f>IF(test[[#This Row],[BT def]]&lt;&gt;"",IF(LEFT(test[[#This Row],[BT def]],2)="BT",HYPERLINK("#'EN 16931'!A"&amp;MATCH(test[[#This Row],[BT def]], 'EN 16931'!A:A, 0),test[[#This Row],[BT def]]),HYPERLINK("#'EN 16931'!B"&amp;MATCH(test[[#This Row],[BT def]], 'EN 16931'!B:B, 0),test[[#This Row],[BT def]])),"")</f>
        <v>BG-17</v>
      </c>
      <c r="B162" s="39" t="str">
        <f>IF(test[[#This Row],[Alt BT def]]&lt;&gt;"",IF(LEFT(test[[#This Row],[Alt BT def]],2)="BT",HYPERLINK("#'EN 16931'!A"&amp;MATCH(test[[#This Row],[Alt BT def]], 'EN 16931'!A:A, 0),test[[#This Row],[Alt BT def]]),HYPERLINK("#'EN 16931'!B"&amp;MATCH(test[[#This Row],[Alt BT def]], 'EN 16931'!B:B, 0),test[[#This Row],[Alt BT def]])),"")</f>
        <v/>
      </c>
      <c r="C162" s="38" t="s">
        <v>2058</v>
      </c>
      <c r="D162" s="38" t="s">
        <v>2277</v>
      </c>
      <c r="E162" s="36" t="s">
        <v>2533</v>
      </c>
      <c r="F162" s="36"/>
      <c r="G162" s="39" t="s">
        <v>828</v>
      </c>
      <c r="H162" s="38" t="s">
        <v>351</v>
      </c>
      <c r="I162" s="38" t="s">
        <v>2099</v>
      </c>
    </row>
    <row r="163" spans="1:9" ht="144" x14ac:dyDescent="0.3">
      <c r="A163" s="39" t="str">
        <f>IF(test[[#This Row],[BT def]]&lt;&gt;"",IF(LEFT(test[[#This Row],[BT def]],2)="BT",HYPERLINK("#'EN 16931'!A"&amp;MATCH(test[[#This Row],[BT def]], 'EN 16931'!A:A, 0),test[[#This Row],[BT def]]),HYPERLINK("#'EN 16931'!B"&amp;MATCH(test[[#This Row],[BT def]], 'EN 16931'!B:B, 0),test[[#This Row],[BT def]])),"")</f>
        <v>BT-84</v>
      </c>
      <c r="B163" s="39" t="str">
        <f>IF(test[[#This Row],[Alt BT def]]&lt;&gt;"",IF(LEFT(test[[#This Row],[Alt BT def]],2)="BT",HYPERLINK("#'EN 16931'!A"&amp;MATCH(test[[#This Row],[Alt BT def]], 'EN 16931'!A:A, 0),test[[#This Row],[Alt BT def]]),HYPERLINK("#'EN 16931'!B"&amp;MATCH(test[[#This Row],[Alt BT def]], 'EN 16931'!B:B, 0),test[[#This Row],[Alt BT def]])),"")</f>
        <v/>
      </c>
      <c r="C163" s="38" t="s">
        <v>2056</v>
      </c>
      <c r="D163" s="38" t="s">
        <v>2128</v>
      </c>
      <c r="E163" s="36" t="s">
        <v>2534</v>
      </c>
      <c r="F163" s="36"/>
      <c r="G163" s="39" t="s">
        <v>142</v>
      </c>
      <c r="H163" s="38" t="s">
        <v>37</v>
      </c>
      <c r="I163" s="38" t="s">
        <v>2099</v>
      </c>
    </row>
    <row r="164" spans="1:9" ht="100.8" x14ac:dyDescent="0.3">
      <c r="A164" s="39" t="str">
        <f>IF(test[[#This Row],[BT def]]&lt;&gt;"",IF(LEFT(test[[#This Row],[BT def]],2)="BT",HYPERLINK("#'EN 16931'!A"&amp;MATCH(test[[#This Row],[BT def]], 'EN 16931'!A:A, 0),test[[#This Row],[BT def]]),HYPERLINK("#'EN 16931'!B"&amp;MATCH(test[[#This Row],[BT def]], 'EN 16931'!B:B, 0),test[[#This Row],[BT def]])),"")</f>
        <v>BT-85</v>
      </c>
      <c r="B164" s="39" t="str">
        <f>IF(test[[#This Row],[Alt BT def]]&lt;&gt;"",IF(LEFT(test[[#This Row],[Alt BT def]],2)="BT",HYPERLINK("#'EN 16931'!A"&amp;MATCH(test[[#This Row],[Alt BT def]], 'EN 16931'!A:A, 0),test[[#This Row],[Alt BT def]]),HYPERLINK("#'EN 16931'!B"&amp;MATCH(test[[#This Row],[Alt BT def]], 'EN 16931'!B:B, 0),test[[#This Row],[Alt BT def]])),"")</f>
        <v/>
      </c>
      <c r="C164" s="38" t="s">
        <v>2058</v>
      </c>
      <c r="D164" s="38" t="s">
        <v>2228</v>
      </c>
      <c r="E164" s="36" t="s">
        <v>2535</v>
      </c>
      <c r="F164" s="36"/>
      <c r="G164" s="39" t="s">
        <v>145</v>
      </c>
      <c r="H164" s="38" t="s">
        <v>38</v>
      </c>
      <c r="I164" s="38" t="s">
        <v>2099</v>
      </c>
    </row>
    <row r="165" spans="1:9" x14ac:dyDescent="0.3">
      <c r="A165" s="39" t="str">
        <f>IF(test[[#This Row],[BT def]]&lt;&gt;"",IF(LEFT(test[[#This Row],[BT def]],2)="BT",HYPERLINK("#'EN 16931'!A"&amp;MATCH(test[[#This Row],[BT def]], 'EN 16931'!A:A, 0),test[[#This Row],[BT def]]),HYPERLINK("#'EN 16931'!B"&amp;MATCH(test[[#This Row],[BT def]], 'EN 16931'!B:B, 0),test[[#This Row],[BT def]])),"")</f>
        <v/>
      </c>
      <c r="B165" s="39" t="str">
        <f>IF(test[[#This Row],[Alt BT def]]&lt;&gt;"",IF(LEFT(test[[#This Row],[Alt BT def]],2)="BT",HYPERLINK("#'EN 16931'!A"&amp;MATCH(test[[#This Row],[Alt BT def]], 'EN 16931'!A:A, 0),test[[#This Row],[Alt BT def]]),HYPERLINK("#'EN 16931'!B"&amp;MATCH(test[[#This Row],[Alt BT def]], 'EN 16931'!B:B, 0),test[[#This Row],[Alt BT def]])),"")</f>
        <v/>
      </c>
      <c r="C165" s="38" t="s">
        <v>2058</v>
      </c>
      <c r="D165" s="38" t="s">
        <v>2278</v>
      </c>
      <c r="E165" s="38" t="s">
        <v>2082</v>
      </c>
      <c r="F165" s="38"/>
      <c r="G165" s="39" t="s">
        <v>2279</v>
      </c>
      <c r="H165" s="38" t="s">
        <v>2099</v>
      </c>
      <c r="I165" s="38" t="s">
        <v>2099</v>
      </c>
    </row>
    <row r="166" spans="1:9" ht="144" x14ac:dyDescent="0.3">
      <c r="A166" s="39" t="str">
        <f>IF(test[[#This Row],[BT def]]&lt;&gt;"",IF(LEFT(test[[#This Row],[BT def]],2)="BT",HYPERLINK("#'EN 16931'!A"&amp;MATCH(test[[#This Row],[BT def]], 'EN 16931'!A:A, 0),test[[#This Row],[BT def]]),HYPERLINK("#'EN 16931'!B"&amp;MATCH(test[[#This Row],[BT def]], 'EN 16931'!B:B, 0),test[[#This Row],[BT def]])),"")</f>
        <v>BT-86</v>
      </c>
      <c r="B166" s="39" t="str">
        <f>IF(test[[#This Row],[Alt BT def]]&lt;&gt;"",IF(LEFT(test[[#This Row],[Alt BT def]],2)="BT",HYPERLINK("#'EN 16931'!A"&amp;MATCH(test[[#This Row],[Alt BT def]], 'EN 16931'!A:A, 0),test[[#This Row],[Alt BT def]]),HYPERLINK("#'EN 16931'!B"&amp;MATCH(test[[#This Row],[Alt BT def]], 'EN 16931'!B:B, 0),test[[#This Row],[Alt BT def]])),"")</f>
        <v/>
      </c>
      <c r="C166" s="38" t="s">
        <v>2056</v>
      </c>
      <c r="D166" s="38" t="s">
        <v>2170</v>
      </c>
      <c r="E166" s="36" t="s">
        <v>2536</v>
      </c>
      <c r="F166" s="36"/>
      <c r="G166" s="39" t="s">
        <v>144</v>
      </c>
      <c r="H166" s="38" t="s">
        <v>143</v>
      </c>
      <c r="I166" s="38" t="s">
        <v>2099</v>
      </c>
    </row>
    <row r="167" spans="1:9" ht="57.6" x14ac:dyDescent="0.3">
      <c r="A167" s="39" t="str">
        <f>IF(test[[#This Row],[BT def]]&lt;&gt;"",IF(LEFT(test[[#This Row],[BT def]],2)="BT",HYPERLINK("#'EN 16931'!A"&amp;MATCH(test[[#This Row],[BT def]], 'EN 16931'!A:A, 0),test[[#This Row],[BT def]]),HYPERLINK("#'EN 16931'!B"&amp;MATCH(test[[#This Row],[BT def]], 'EN 16931'!B:B, 0),test[[#This Row],[BT def]])),"")</f>
        <v>BG-19</v>
      </c>
      <c r="B167" s="39" t="str">
        <f>IF(test[[#This Row],[Alt BT def]]&lt;&gt;"",IF(LEFT(test[[#This Row],[Alt BT def]],2)="BT",HYPERLINK("#'EN 16931'!A"&amp;MATCH(test[[#This Row],[Alt BT def]], 'EN 16931'!A:A, 0),test[[#This Row],[Alt BT def]]),HYPERLINK("#'EN 16931'!B"&amp;MATCH(test[[#This Row],[Alt BT def]], 'EN 16931'!B:B, 0),test[[#This Row],[Alt BT def]])),"")</f>
        <v/>
      </c>
      <c r="C167" s="38" t="s">
        <v>2058</v>
      </c>
      <c r="D167" s="38" t="s">
        <v>2280</v>
      </c>
      <c r="E167" s="36" t="s">
        <v>2537</v>
      </c>
      <c r="F167" s="36"/>
      <c r="G167" s="39" t="s">
        <v>832</v>
      </c>
      <c r="H167" s="38" t="s">
        <v>355</v>
      </c>
      <c r="I167" s="38" t="s">
        <v>2099</v>
      </c>
    </row>
    <row r="168" spans="1:9" ht="115.2" x14ac:dyDescent="0.3">
      <c r="A168" s="39" t="str">
        <f>IF(test[[#This Row],[BT def]]&lt;&gt;"",IF(LEFT(test[[#This Row],[BT def]],2)="BT",HYPERLINK("#'EN 16931'!A"&amp;MATCH(test[[#This Row],[BT def]], 'EN 16931'!A:A, 0),test[[#This Row],[BT def]]),HYPERLINK("#'EN 16931'!B"&amp;MATCH(test[[#This Row],[BT def]], 'EN 16931'!B:B, 0),test[[#This Row],[BT def]])),"")</f>
        <v>BT-89</v>
      </c>
      <c r="B168" s="39" t="str">
        <f>IF(test[[#This Row],[Alt BT def]]&lt;&gt;"",IF(LEFT(test[[#This Row],[Alt BT def]],2)="BT",HYPERLINK("#'EN 16931'!A"&amp;MATCH(test[[#This Row],[Alt BT def]], 'EN 16931'!A:A, 0),test[[#This Row],[Alt BT def]]),HYPERLINK("#'EN 16931'!B"&amp;MATCH(test[[#This Row],[Alt BT def]], 'EN 16931'!B:B, 0),test[[#This Row],[Alt BT def]])),"")</f>
        <v/>
      </c>
      <c r="C168" s="38" t="s">
        <v>2058</v>
      </c>
      <c r="D168" s="38" t="s">
        <v>2128</v>
      </c>
      <c r="E168" s="36" t="s">
        <v>2538</v>
      </c>
      <c r="F168" s="36"/>
      <c r="G168" s="39" t="s">
        <v>833</v>
      </c>
      <c r="H168" s="38" t="s">
        <v>356</v>
      </c>
      <c r="I168" s="38" t="s">
        <v>2099</v>
      </c>
    </row>
    <row r="169" spans="1:9" x14ac:dyDescent="0.3">
      <c r="A169" s="39" t="str">
        <f>IF(test[[#This Row],[BT def]]&lt;&gt;"",IF(LEFT(test[[#This Row],[BT def]],2)="BT",HYPERLINK("#'EN 16931'!A"&amp;MATCH(test[[#This Row],[BT def]], 'EN 16931'!A:A, 0),test[[#This Row],[BT def]]),HYPERLINK("#'EN 16931'!B"&amp;MATCH(test[[#This Row],[BT def]], 'EN 16931'!B:B, 0),test[[#This Row],[BT def]])),"")</f>
        <v/>
      </c>
      <c r="B169" s="39" t="str">
        <f>IF(test[[#This Row],[Alt BT def]]&lt;&gt;"",IF(LEFT(test[[#This Row],[Alt BT def]],2)="BT",HYPERLINK("#'EN 16931'!A"&amp;MATCH(test[[#This Row],[Alt BT def]], 'EN 16931'!A:A, 0),test[[#This Row],[Alt BT def]]),HYPERLINK("#'EN 16931'!B"&amp;MATCH(test[[#This Row],[Alt BT def]], 'EN 16931'!B:B, 0),test[[#This Row],[Alt BT def]])),"")</f>
        <v/>
      </c>
      <c r="C169" s="38" t="s">
        <v>2058</v>
      </c>
      <c r="D169" s="38" t="s">
        <v>2281</v>
      </c>
      <c r="E169" s="38" t="s">
        <v>2083</v>
      </c>
      <c r="F169" s="38"/>
      <c r="G169" s="39" t="s">
        <v>2282</v>
      </c>
      <c r="H169" s="38" t="s">
        <v>2099</v>
      </c>
      <c r="I169" s="38" t="s">
        <v>2099</v>
      </c>
    </row>
    <row r="170" spans="1:9" ht="72" x14ac:dyDescent="0.3">
      <c r="A170" s="39" t="str">
        <f>IF(test[[#This Row],[BT def]]&lt;&gt;"",IF(LEFT(test[[#This Row],[BT def]],2)="BT",HYPERLINK("#'EN 16931'!A"&amp;MATCH(test[[#This Row],[BT def]], 'EN 16931'!A:A, 0),test[[#This Row],[BT def]]),HYPERLINK("#'EN 16931'!B"&amp;MATCH(test[[#This Row],[BT def]], 'EN 16931'!B:B, 0),test[[#This Row],[BT def]])),"")</f>
        <v>BT-91</v>
      </c>
      <c r="B170" s="39" t="str">
        <f>IF(test[[#This Row],[Alt BT def]]&lt;&gt;"",IF(LEFT(test[[#This Row],[Alt BT def]],2)="BT",HYPERLINK("#'EN 16931'!A"&amp;MATCH(test[[#This Row],[Alt BT def]], 'EN 16931'!A:A, 0),test[[#This Row],[Alt BT def]]),HYPERLINK("#'EN 16931'!B"&amp;MATCH(test[[#This Row],[Alt BT def]], 'EN 16931'!B:B, 0),test[[#This Row],[Alt BT def]])),"")</f>
        <v/>
      </c>
      <c r="C170" s="38" t="s">
        <v>2056</v>
      </c>
      <c r="D170" s="38" t="s">
        <v>2170</v>
      </c>
      <c r="E170" s="36" t="s">
        <v>2539</v>
      </c>
      <c r="F170" s="36"/>
      <c r="G170" s="39" t="s">
        <v>834</v>
      </c>
      <c r="H170" s="38" t="s">
        <v>358</v>
      </c>
      <c r="I170" s="38" t="s">
        <v>2099</v>
      </c>
    </row>
    <row r="171" spans="1:9" x14ac:dyDescent="0.3">
      <c r="A171" s="39" t="str">
        <f>IF(test[[#This Row],[BT def]]&lt;&gt;"",IF(LEFT(test[[#This Row],[BT def]],2)="BT",HYPERLINK("#'EN 16931'!A"&amp;MATCH(test[[#This Row],[BT def]], 'EN 16931'!A:A, 0),test[[#This Row],[BT def]]),HYPERLINK("#'EN 16931'!B"&amp;MATCH(test[[#This Row],[BT def]], 'EN 16931'!B:B, 0),test[[#This Row],[BT def]])),"")</f>
        <v/>
      </c>
      <c r="B171" s="39" t="str">
        <f>IF(test[[#This Row],[Alt BT def]]&lt;&gt;"",IF(LEFT(test[[#This Row],[Alt BT def]],2)="BT",HYPERLINK("#'EN 16931'!A"&amp;MATCH(test[[#This Row],[Alt BT def]], 'EN 16931'!A:A, 0),test[[#This Row],[Alt BT def]]),HYPERLINK("#'EN 16931'!B"&amp;MATCH(test[[#This Row],[Alt BT def]], 'EN 16931'!B:B, 0),test[[#This Row],[Alt BT def]])),"")</f>
        <v/>
      </c>
      <c r="C171" s="38" t="s">
        <v>2058</v>
      </c>
      <c r="D171" s="38" t="s">
        <v>2283</v>
      </c>
      <c r="E171" s="38" t="s">
        <v>2084</v>
      </c>
      <c r="F171" s="38"/>
      <c r="G171" s="39" t="s">
        <v>2284</v>
      </c>
      <c r="H171" s="38" t="s">
        <v>2099</v>
      </c>
      <c r="I171" s="38" t="s">
        <v>2099</v>
      </c>
    </row>
    <row r="172" spans="1:9" ht="172.8" x14ac:dyDescent="0.3">
      <c r="A172" s="39" t="str">
        <f>IF(test[[#This Row],[BT def]]&lt;&gt;"",IF(LEFT(test[[#This Row],[BT def]],2)="BT",HYPERLINK("#'EN 16931'!A"&amp;MATCH(test[[#This Row],[BT def]], 'EN 16931'!A:A, 0),test[[#This Row],[BT def]]),HYPERLINK("#'EN 16931'!B"&amp;MATCH(test[[#This Row],[BT def]], 'EN 16931'!B:B, 0),test[[#This Row],[BT def]])),"")</f>
        <v>BT-20</v>
      </c>
      <c r="B172" s="39" t="str">
        <f>IF(test[[#This Row],[Alt BT def]]&lt;&gt;"",IF(LEFT(test[[#This Row],[Alt BT def]],2)="BT",HYPERLINK("#'EN 16931'!A"&amp;MATCH(test[[#This Row],[Alt BT def]], 'EN 16931'!A:A, 0),test[[#This Row],[Alt BT def]]),HYPERLINK("#'EN 16931'!B"&amp;MATCH(test[[#This Row],[Alt BT def]], 'EN 16931'!B:B, 0),test[[#This Row],[Alt BT def]])),"")</f>
        <v/>
      </c>
      <c r="C172" s="38" t="s">
        <v>2056</v>
      </c>
      <c r="D172" s="38" t="s">
        <v>2285</v>
      </c>
      <c r="E172" s="36" t="s">
        <v>2540</v>
      </c>
      <c r="F172" s="36"/>
      <c r="G172" s="39" t="s">
        <v>146</v>
      </c>
      <c r="H172" s="38" t="s">
        <v>36</v>
      </c>
      <c r="I172" s="38" t="s">
        <v>2099</v>
      </c>
    </row>
    <row r="173" spans="1:9" ht="172.8" x14ac:dyDescent="0.3">
      <c r="A173" s="39" t="str">
        <f>IF(test[[#This Row],[BT def]]&lt;&gt;"",IF(LEFT(test[[#This Row],[BT def]],2)="BT",HYPERLINK("#'EN 16931'!A"&amp;MATCH(test[[#This Row],[BT def]], 'EN 16931'!A:A, 0),test[[#This Row],[BT def]]),HYPERLINK("#'EN 16931'!B"&amp;MATCH(test[[#This Row],[BT def]], 'EN 16931'!B:B, 0),test[[#This Row],[BT def]])),"")</f>
        <v>BG-20</v>
      </c>
      <c r="B173" s="39" t="str">
        <f>IF(test[[#This Row],[Alt BT def]]&lt;&gt;"",IF(LEFT(test[[#This Row],[Alt BT def]],2)="BT",HYPERLINK("#'EN 16931'!A"&amp;MATCH(test[[#This Row],[Alt BT def]], 'EN 16931'!A:A, 0),test[[#This Row],[Alt BT def]]),HYPERLINK("#'EN 16931'!B"&amp;MATCH(test[[#This Row],[Alt BT def]], 'EN 16931'!B:B, 0),test[[#This Row],[Alt BT def]])),"")</f>
        <v>BG-21</v>
      </c>
      <c r="C173" s="38" t="s">
        <v>2060</v>
      </c>
      <c r="D173" s="38" t="s">
        <v>2286</v>
      </c>
      <c r="E173" s="36" t="s">
        <v>2541</v>
      </c>
      <c r="F173" s="36" t="s">
        <v>2625</v>
      </c>
      <c r="G173" s="39" t="s">
        <v>836</v>
      </c>
      <c r="H173" s="38" t="s">
        <v>359</v>
      </c>
      <c r="I173" s="38" t="s">
        <v>367</v>
      </c>
    </row>
    <row r="174" spans="1:9" ht="86.4" x14ac:dyDescent="0.3">
      <c r="A174" s="39" t="str">
        <f>IF(test[[#This Row],[BT def]]&lt;&gt;"",IF(LEFT(test[[#This Row],[BT def]],2)="BT",HYPERLINK("#'EN 16931'!A"&amp;MATCH(test[[#This Row],[BT def]], 'EN 16931'!A:A, 0),test[[#This Row],[BT def]]),HYPERLINK("#'EN 16931'!B"&amp;MATCH(test[[#This Row],[BT def]], 'EN 16931'!B:B, 0),test[[#This Row],[BT def]])),"")</f>
        <v/>
      </c>
      <c r="B174" s="39" t="str">
        <f>IF(test[[#This Row],[Alt BT def]]&lt;&gt;"",IF(LEFT(test[[#This Row],[Alt BT def]],2)="BT",HYPERLINK("#'EN 16931'!A"&amp;MATCH(test[[#This Row],[Alt BT def]], 'EN 16931'!A:A, 0),test[[#This Row],[Alt BT def]]),HYPERLINK("#'EN 16931'!B"&amp;MATCH(test[[#This Row],[Alt BT def]], 'EN 16931'!B:B, 0),test[[#This Row],[Alt BT def]])),"")</f>
        <v/>
      </c>
      <c r="C174" s="38" t="s">
        <v>2056</v>
      </c>
      <c r="D174" s="38" t="s">
        <v>2287</v>
      </c>
      <c r="E174" s="36" t="s">
        <v>2542</v>
      </c>
      <c r="F174" s="36"/>
      <c r="G174" s="39" t="s">
        <v>2288</v>
      </c>
      <c r="H174" s="38" t="s">
        <v>2099</v>
      </c>
      <c r="I174" s="38" t="s">
        <v>2099</v>
      </c>
    </row>
    <row r="175" spans="1:9" ht="187.2" x14ac:dyDescent="0.3">
      <c r="A175" s="39" t="str">
        <f>IF(test[[#This Row],[BT def]]&lt;&gt;"",IF(LEFT(test[[#This Row],[BT def]],2)="BT",HYPERLINK("#'EN 16931'!A"&amp;MATCH(test[[#This Row],[BT def]], 'EN 16931'!A:A, 0),test[[#This Row],[BT def]]),HYPERLINK("#'EN 16931'!B"&amp;MATCH(test[[#This Row],[BT def]], 'EN 16931'!B:B, 0),test[[#This Row],[BT def]])),"")</f>
        <v>BT-98</v>
      </c>
      <c r="B175" s="39" t="str">
        <f>IF(test[[#This Row],[Alt BT def]]&lt;&gt;"",IF(LEFT(test[[#This Row],[Alt BT def]],2)="BT",HYPERLINK("#'EN 16931'!A"&amp;MATCH(test[[#This Row],[Alt BT def]], 'EN 16931'!A:A, 0),test[[#This Row],[Alt BT def]]),HYPERLINK("#'EN 16931'!B"&amp;MATCH(test[[#This Row],[Alt BT def]], 'EN 16931'!B:B, 0),test[[#This Row],[Alt BT def]])),"")</f>
        <v>BT-105</v>
      </c>
      <c r="C175" s="38" t="s">
        <v>2058</v>
      </c>
      <c r="D175" s="38" t="s">
        <v>2289</v>
      </c>
      <c r="E175" s="36" t="s">
        <v>2543</v>
      </c>
      <c r="F175" s="36" t="s">
        <v>2626</v>
      </c>
      <c r="G175" s="39" t="s">
        <v>837</v>
      </c>
      <c r="H175" s="38" t="s">
        <v>366</v>
      </c>
      <c r="I175" s="38" t="s">
        <v>374</v>
      </c>
    </row>
    <row r="176" spans="1:9" ht="144" x14ac:dyDescent="0.3">
      <c r="A176" s="39" t="str">
        <f>IF(test[[#This Row],[BT def]]&lt;&gt;"",IF(LEFT(test[[#This Row],[BT def]],2)="BT",HYPERLINK("#'EN 16931'!A"&amp;MATCH(test[[#This Row],[BT def]], 'EN 16931'!A:A, 0),test[[#This Row],[BT def]]),HYPERLINK("#'EN 16931'!B"&amp;MATCH(test[[#This Row],[BT def]], 'EN 16931'!B:B, 0),test[[#This Row],[BT def]])),"")</f>
        <v>BT-97</v>
      </c>
      <c r="B176" s="39" t="str">
        <f>IF(test[[#This Row],[Alt BT def]]&lt;&gt;"",IF(LEFT(test[[#This Row],[Alt BT def]],2)="BT",HYPERLINK("#'EN 16931'!A"&amp;MATCH(test[[#This Row],[Alt BT def]], 'EN 16931'!A:A, 0),test[[#This Row],[Alt BT def]]),HYPERLINK("#'EN 16931'!B"&amp;MATCH(test[[#This Row],[Alt BT def]], 'EN 16931'!B:B, 0),test[[#This Row],[Alt BT def]])),"")</f>
        <v>BT-104</v>
      </c>
      <c r="C176" s="38" t="s">
        <v>2058</v>
      </c>
      <c r="D176" s="38" t="s">
        <v>2290</v>
      </c>
      <c r="E176" s="36" t="s">
        <v>2544</v>
      </c>
      <c r="F176" s="36" t="s">
        <v>2627</v>
      </c>
      <c r="G176" s="39" t="s">
        <v>838</v>
      </c>
      <c r="H176" s="38" t="s">
        <v>365</v>
      </c>
      <c r="I176" s="38" t="s">
        <v>373</v>
      </c>
    </row>
    <row r="177" spans="1:9" ht="158.4" x14ac:dyDescent="0.3">
      <c r="A177" s="39" t="str">
        <f>IF(test[[#This Row],[BT def]]&lt;&gt;"",IF(LEFT(test[[#This Row],[BT def]],2)="BT",HYPERLINK("#'EN 16931'!A"&amp;MATCH(test[[#This Row],[BT def]], 'EN 16931'!A:A, 0),test[[#This Row],[BT def]]),HYPERLINK("#'EN 16931'!B"&amp;MATCH(test[[#This Row],[BT def]], 'EN 16931'!B:B, 0),test[[#This Row],[BT def]])),"")</f>
        <v>BT-94</v>
      </c>
      <c r="B177" s="39" t="str">
        <f>IF(test[[#This Row],[Alt BT def]]&lt;&gt;"",IF(LEFT(test[[#This Row],[Alt BT def]],2)="BT",HYPERLINK("#'EN 16931'!A"&amp;MATCH(test[[#This Row],[Alt BT def]], 'EN 16931'!A:A, 0),test[[#This Row],[Alt BT def]]),HYPERLINK("#'EN 16931'!B"&amp;MATCH(test[[#This Row],[Alt BT def]], 'EN 16931'!B:B, 0),test[[#This Row],[Alt BT def]])),"")</f>
        <v>BT-101</v>
      </c>
      <c r="C177" s="38" t="s">
        <v>2058</v>
      </c>
      <c r="D177" s="38" t="s">
        <v>2291</v>
      </c>
      <c r="E177" s="36" t="s">
        <v>2545</v>
      </c>
      <c r="F177" s="36" t="s">
        <v>2628</v>
      </c>
      <c r="G177" s="39" t="s">
        <v>839</v>
      </c>
      <c r="H177" s="36" t="s">
        <v>362</v>
      </c>
      <c r="I177" s="38" t="s">
        <v>370</v>
      </c>
    </row>
    <row r="178" spans="1:9" ht="100.8" x14ac:dyDescent="0.3">
      <c r="A178" s="39" t="str">
        <f>IF(test[[#This Row],[BT def]]&lt;&gt;"",IF(LEFT(test[[#This Row],[BT def]],2)="BT",HYPERLINK("#'EN 16931'!A"&amp;MATCH(test[[#This Row],[BT def]], 'EN 16931'!A:A, 0),test[[#This Row],[BT def]]),HYPERLINK("#'EN 16931'!B"&amp;MATCH(test[[#This Row],[BT def]], 'EN 16931'!B:B, 0),test[[#This Row],[BT def]])),"")</f>
        <v>BT-92</v>
      </c>
      <c r="B178" s="39" t="str">
        <f>IF(test[[#This Row],[Alt BT def]]&lt;&gt;"",IF(LEFT(test[[#This Row],[Alt BT def]],2)="BT",HYPERLINK("#'EN 16931'!A"&amp;MATCH(test[[#This Row],[Alt BT def]], 'EN 16931'!A:A, 0),test[[#This Row],[Alt BT def]]),HYPERLINK("#'EN 16931'!B"&amp;MATCH(test[[#This Row],[Alt BT def]], 'EN 16931'!B:B, 0),test[[#This Row],[Alt BT def]])),"")</f>
        <v>BT-99</v>
      </c>
      <c r="C178" s="38" t="s">
        <v>2056</v>
      </c>
      <c r="D178" s="38" t="s">
        <v>2292</v>
      </c>
      <c r="E178" s="36" t="s">
        <v>2546</v>
      </c>
      <c r="F178" s="36" t="s">
        <v>2629</v>
      </c>
      <c r="G178" s="39" t="s">
        <v>840</v>
      </c>
      <c r="H178" s="38" t="s">
        <v>360</v>
      </c>
      <c r="I178" s="38" t="s">
        <v>368</v>
      </c>
    </row>
    <row r="179" spans="1:9" ht="43.2" x14ac:dyDescent="0.3">
      <c r="A179" s="39" t="str">
        <f>IF(test[[#This Row],[BT def]]&lt;&gt;"",IF(LEFT(test[[#This Row],[BT def]],2)="BT",HYPERLINK("#'EN 16931'!A"&amp;MATCH(test[[#This Row],[BT def]], 'EN 16931'!A:A, 0),test[[#This Row],[BT def]]),HYPERLINK("#'EN 16931'!B"&amp;MATCH(test[[#This Row],[BT def]], 'EN 16931'!B:B, 0),test[[#This Row],[BT def]])),"")</f>
        <v/>
      </c>
      <c r="B179" s="39" t="str">
        <f>IF(test[[#This Row],[Alt BT def]]&lt;&gt;"",IF(LEFT(test[[#This Row],[Alt BT def]],2)="BT",HYPERLINK("#'EN 16931'!A"&amp;MATCH(test[[#This Row],[Alt BT def]], 'EN 16931'!A:A, 0),test[[#This Row],[Alt BT def]]),HYPERLINK("#'EN 16931'!B"&amp;MATCH(test[[#This Row],[Alt BT def]], 'EN 16931'!B:B, 0),test[[#This Row],[Alt BT def]])),"")</f>
        <v/>
      </c>
      <c r="C179" s="38" t="s">
        <v>2068</v>
      </c>
      <c r="D179" s="38" t="s">
        <v>2293</v>
      </c>
      <c r="E179" s="36" t="s">
        <v>2547</v>
      </c>
      <c r="F179" s="36"/>
      <c r="G179" s="39" t="s">
        <v>2294</v>
      </c>
      <c r="H179" s="38" t="s">
        <v>2099</v>
      </c>
      <c r="I179" s="38" t="s">
        <v>2099</v>
      </c>
    </row>
    <row r="180" spans="1:9" ht="172.8" x14ac:dyDescent="0.3">
      <c r="A180" s="39" t="str">
        <f>IF(test[[#This Row],[BT def]]&lt;&gt;"",IF(LEFT(test[[#This Row],[BT def]],2)="BT",HYPERLINK("#'EN 16931'!A"&amp;MATCH(test[[#This Row],[BT def]], 'EN 16931'!A:A, 0),test[[#This Row],[BT def]]),HYPERLINK("#'EN 16931'!B"&amp;MATCH(test[[#This Row],[BT def]], 'EN 16931'!B:B, 0),test[[#This Row],[BT def]])),"")</f>
        <v>BT-93</v>
      </c>
      <c r="B180" s="39" t="str">
        <f>IF(test[[#This Row],[Alt BT def]]&lt;&gt;"",IF(LEFT(test[[#This Row],[Alt BT def]],2)="BT",HYPERLINK("#'EN 16931'!A"&amp;MATCH(test[[#This Row],[Alt BT def]], 'EN 16931'!A:A, 0),test[[#This Row],[Alt BT def]]),HYPERLINK("#'EN 16931'!B"&amp;MATCH(test[[#This Row],[Alt BT def]], 'EN 16931'!B:B, 0),test[[#This Row],[Alt BT def]])),"")</f>
        <v>BT-100</v>
      </c>
      <c r="C180" s="38" t="s">
        <v>2058</v>
      </c>
      <c r="D180" s="38" t="s">
        <v>2295</v>
      </c>
      <c r="E180" s="36" t="s">
        <v>2548</v>
      </c>
      <c r="F180" s="36" t="s">
        <v>2630</v>
      </c>
      <c r="G180" s="39" t="s">
        <v>841</v>
      </c>
      <c r="H180" s="36" t="s">
        <v>361</v>
      </c>
      <c r="I180" s="38" t="s">
        <v>369</v>
      </c>
    </row>
    <row r="181" spans="1:9" ht="43.2" x14ac:dyDescent="0.3">
      <c r="A181" s="39" t="str">
        <f>IF(test[[#This Row],[BT def]]&lt;&gt;"",IF(LEFT(test[[#This Row],[BT def]],2)="BT",HYPERLINK("#'EN 16931'!A"&amp;MATCH(test[[#This Row],[BT def]], 'EN 16931'!A:A, 0),test[[#This Row],[BT def]]),HYPERLINK("#'EN 16931'!B"&amp;MATCH(test[[#This Row],[BT def]], 'EN 16931'!B:B, 0),test[[#This Row],[BT def]])),"")</f>
        <v/>
      </c>
      <c r="B181" s="39" t="str">
        <f>IF(test[[#This Row],[Alt BT def]]&lt;&gt;"",IF(LEFT(test[[#This Row],[Alt BT def]],2)="BT",HYPERLINK("#'EN 16931'!A"&amp;MATCH(test[[#This Row],[Alt BT def]], 'EN 16931'!A:A, 0),test[[#This Row],[Alt BT def]]),HYPERLINK("#'EN 16931'!B"&amp;MATCH(test[[#This Row],[Alt BT def]], 'EN 16931'!B:B, 0),test[[#This Row],[Alt BT def]])),"")</f>
        <v/>
      </c>
      <c r="C181" s="38" t="s">
        <v>2068</v>
      </c>
      <c r="D181" s="38" t="s">
        <v>2293</v>
      </c>
      <c r="E181" s="36" t="s">
        <v>2547</v>
      </c>
      <c r="F181" s="36"/>
      <c r="G181" s="39" t="s">
        <v>2296</v>
      </c>
      <c r="H181" s="38" t="s">
        <v>2099</v>
      </c>
      <c r="I181" s="38" t="s">
        <v>2099</v>
      </c>
    </row>
    <row r="182" spans="1:9" x14ac:dyDescent="0.3">
      <c r="A182" s="39" t="str">
        <f>IF(test[[#This Row],[BT def]]&lt;&gt;"",IF(LEFT(test[[#This Row],[BT def]],2)="BT",HYPERLINK("#'EN 16931'!A"&amp;MATCH(test[[#This Row],[BT def]], 'EN 16931'!A:A, 0),test[[#This Row],[BT def]]),HYPERLINK("#'EN 16931'!B"&amp;MATCH(test[[#This Row],[BT def]], 'EN 16931'!B:B, 0),test[[#This Row],[BT def]])),"")</f>
        <v/>
      </c>
      <c r="B182" s="39" t="str">
        <f>IF(test[[#This Row],[Alt BT def]]&lt;&gt;"",IF(LEFT(test[[#This Row],[Alt BT def]],2)="BT",HYPERLINK("#'EN 16931'!A"&amp;MATCH(test[[#This Row],[Alt BT def]], 'EN 16931'!A:A, 0),test[[#This Row],[Alt BT def]]),HYPERLINK("#'EN 16931'!B"&amp;MATCH(test[[#This Row],[Alt BT def]], 'EN 16931'!B:B, 0),test[[#This Row],[Alt BT def]])),"")</f>
        <v/>
      </c>
      <c r="C182" s="38" t="s">
        <v>2056</v>
      </c>
      <c r="D182" s="38" t="s">
        <v>2297</v>
      </c>
      <c r="E182" s="38" t="s">
        <v>2085</v>
      </c>
      <c r="F182" s="38"/>
      <c r="G182" s="39" t="s">
        <v>2298</v>
      </c>
      <c r="H182" s="38" t="s">
        <v>2099</v>
      </c>
      <c r="I182" s="38" t="s">
        <v>2099</v>
      </c>
    </row>
    <row r="183" spans="1:9" ht="115.2" x14ac:dyDescent="0.3">
      <c r="A183" s="39" t="str">
        <f>IF(test[[#This Row],[BT def]]&lt;&gt;"",IF(LEFT(test[[#This Row],[BT def]],2)="BT",HYPERLINK("#'EN 16931'!A"&amp;MATCH(test[[#This Row],[BT def]], 'EN 16931'!A:A, 0),test[[#This Row],[BT def]]),HYPERLINK("#'EN 16931'!B"&amp;MATCH(test[[#This Row],[BT def]], 'EN 16931'!B:B, 0),test[[#This Row],[BT def]])),"")</f>
        <v>BT-95</v>
      </c>
      <c r="B183" s="39" t="str">
        <f>IF(test[[#This Row],[Alt BT def]]&lt;&gt;"",IF(LEFT(test[[#This Row],[Alt BT def]],2)="BT",HYPERLINK("#'EN 16931'!A"&amp;MATCH(test[[#This Row],[Alt BT def]], 'EN 16931'!A:A, 0),test[[#This Row],[Alt BT def]]),HYPERLINK("#'EN 16931'!B"&amp;MATCH(test[[#This Row],[Alt BT def]], 'EN 16931'!B:B, 0),test[[#This Row],[Alt BT def]])),"")</f>
        <v>BT-102</v>
      </c>
      <c r="C183" s="38" t="s">
        <v>2056</v>
      </c>
      <c r="D183" s="38" t="s">
        <v>2128</v>
      </c>
      <c r="E183" s="36" t="s">
        <v>2549</v>
      </c>
      <c r="F183" s="36" t="s">
        <v>2631</v>
      </c>
      <c r="G183" s="39" t="s">
        <v>842</v>
      </c>
      <c r="H183" s="38" t="s">
        <v>363</v>
      </c>
      <c r="I183" s="38" t="s">
        <v>371</v>
      </c>
    </row>
    <row r="184" spans="1:9" ht="100.8" x14ac:dyDescent="0.3">
      <c r="A184" s="39" t="str">
        <f>IF(test[[#This Row],[BT def]]&lt;&gt;"",IF(LEFT(test[[#This Row],[BT def]],2)="BT",HYPERLINK("#'EN 16931'!A"&amp;MATCH(test[[#This Row],[BT def]], 'EN 16931'!A:A, 0),test[[#This Row],[BT def]]),HYPERLINK("#'EN 16931'!B"&amp;MATCH(test[[#This Row],[BT def]], 'EN 16931'!B:B, 0),test[[#This Row],[BT def]])),"")</f>
        <v>BT-96</v>
      </c>
      <c r="B184" s="39" t="str">
        <f>IF(test[[#This Row],[Alt BT def]]&lt;&gt;"",IF(LEFT(test[[#This Row],[Alt BT def]],2)="BT",HYPERLINK("#'EN 16931'!A"&amp;MATCH(test[[#This Row],[Alt BT def]], 'EN 16931'!A:A, 0),test[[#This Row],[Alt BT def]]),HYPERLINK("#'EN 16931'!B"&amp;MATCH(test[[#This Row],[Alt BT def]], 'EN 16931'!B:B, 0),test[[#This Row],[Alt BT def]])),"")</f>
        <v>BT-103</v>
      </c>
      <c r="C184" s="38" t="s">
        <v>2058</v>
      </c>
      <c r="D184" s="38" t="s">
        <v>2299</v>
      </c>
      <c r="E184" s="36" t="s">
        <v>2550</v>
      </c>
      <c r="F184" s="36" t="s">
        <v>2632</v>
      </c>
      <c r="G184" s="39" t="s">
        <v>843</v>
      </c>
      <c r="H184" s="36" t="s">
        <v>364</v>
      </c>
      <c r="I184" s="38" t="s">
        <v>372</v>
      </c>
    </row>
    <row r="185" spans="1:9" x14ac:dyDescent="0.3">
      <c r="A185" s="39" t="str">
        <f>IF(test[[#This Row],[BT def]]&lt;&gt;"",IF(LEFT(test[[#This Row],[BT def]],2)="BT",HYPERLINK("#'EN 16931'!A"&amp;MATCH(test[[#This Row],[BT def]], 'EN 16931'!A:A, 0),test[[#This Row],[BT def]]),HYPERLINK("#'EN 16931'!B"&amp;MATCH(test[[#This Row],[BT def]], 'EN 16931'!B:B, 0),test[[#This Row],[BT def]])),"")</f>
        <v/>
      </c>
      <c r="B185" s="39" t="str">
        <f>IF(test[[#This Row],[Alt BT def]]&lt;&gt;"",IF(LEFT(test[[#This Row],[Alt BT def]],2)="BT",HYPERLINK("#'EN 16931'!A"&amp;MATCH(test[[#This Row],[Alt BT def]], 'EN 16931'!A:A, 0),test[[#This Row],[Alt BT def]]),HYPERLINK("#'EN 16931'!B"&amp;MATCH(test[[#This Row],[Alt BT def]], 'EN 16931'!B:B, 0),test[[#This Row],[Alt BT def]])),"")</f>
        <v/>
      </c>
      <c r="C185" s="38" t="s">
        <v>2056</v>
      </c>
      <c r="D185" s="38" t="s">
        <v>2253</v>
      </c>
      <c r="E185" s="38" t="s">
        <v>2078</v>
      </c>
      <c r="F185" s="38"/>
      <c r="G185" s="39" t="s">
        <v>2300</v>
      </c>
      <c r="H185" s="38" t="s">
        <v>2099</v>
      </c>
      <c r="I185" s="38" t="s">
        <v>2099</v>
      </c>
    </row>
    <row r="186" spans="1:9" ht="43.2" x14ac:dyDescent="0.3">
      <c r="A186" s="39" t="str">
        <f>IF(test[[#This Row],[BT def]]&lt;&gt;"",IF(LEFT(test[[#This Row],[BT def]],2)="BT",HYPERLINK("#'EN 16931'!A"&amp;MATCH(test[[#This Row],[BT def]], 'EN 16931'!A:A, 0),test[[#This Row],[BT def]]),HYPERLINK("#'EN 16931'!B"&amp;MATCH(test[[#This Row],[BT def]], 'EN 16931'!B:B, 0),test[[#This Row],[BT def]])),"")</f>
        <v/>
      </c>
      <c r="B186" s="39" t="str">
        <f>IF(test[[#This Row],[Alt BT def]]&lt;&gt;"",IF(LEFT(test[[#This Row],[Alt BT def]],2)="BT",HYPERLINK("#'EN 16931'!A"&amp;MATCH(test[[#This Row],[Alt BT def]], 'EN 16931'!A:A, 0),test[[#This Row],[Alt BT def]]),HYPERLINK("#'EN 16931'!B"&amp;MATCH(test[[#This Row],[Alt BT def]], 'EN 16931'!B:B, 0),test[[#This Row],[Alt BT def]])),"")</f>
        <v/>
      </c>
      <c r="C186" s="38" t="s">
        <v>2056</v>
      </c>
      <c r="D186" s="38" t="s">
        <v>2170</v>
      </c>
      <c r="E186" s="36" t="s">
        <v>2487</v>
      </c>
      <c r="F186" s="36"/>
      <c r="G186" s="39" t="s">
        <v>2301</v>
      </c>
      <c r="H186" s="38" t="s">
        <v>2099</v>
      </c>
      <c r="I186" s="38" t="s">
        <v>2099</v>
      </c>
    </row>
    <row r="187" spans="1:9" ht="72" x14ac:dyDescent="0.3">
      <c r="A187" s="39" t="str">
        <f>IF(test[[#This Row],[BT def]]&lt;&gt;"",IF(LEFT(test[[#This Row],[BT def]],2)="BT",HYPERLINK("#'EN 16931'!A"&amp;MATCH(test[[#This Row],[BT def]], 'EN 16931'!A:A, 0),test[[#This Row],[BT def]]),HYPERLINK("#'EN 16931'!B"&amp;MATCH(test[[#This Row],[BT def]], 'EN 16931'!B:B, 0),test[[#This Row],[BT def]])),"")</f>
        <v/>
      </c>
      <c r="B187" s="39" t="str">
        <f>IF(test[[#This Row],[Alt BT def]]&lt;&gt;"",IF(LEFT(test[[#This Row],[Alt BT def]],2)="BT",HYPERLINK("#'EN 16931'!A"&amp;MATCH(test[[#This Row],[Alt BT def]], 'EN 16931'!A:A, 0),test[[#This Row],[Alt BT def]]),HYPERLINK("#'EN 16931'!B"&amp;MATCH(test[[#This Row],[Alt BT def]], 'EN 16931'!B:B, 0),test[[#This Row],[Alt BT def]])),"")</f>
        <v/>
      </c>
      <c r="C187" s="38" t="s">
        <v>2086</v>
      </c>
      <c r="D187" s="38" t="s">
        <v>2302</v>
      </c>
      <c r="E187" s="36" t="s">
        <v>2551</v>
      </c>
      <c r="F187" s="36"/>
      <c r="G187" s="39" t="s">
        <v>2303</v>
      </c>
      <c r="H187" s="38" t="s">
        <v>2099</v>
      </c>
      <c r="I187" s="38" t="s">
        <v>2099</v>
      </c>
    </row>
    <row r="188" spans="1:9" ht="172.8" x14ac:dyDescent="0.3">
      <c r="A188" s="39" t="str">
        <f>IF(test[[#This Row],[BT def]]&lt;&gt;"",IF(LEFT(test[[#This Row],[BT def]],2)="BT",HYPERLINK("#'EN 16931'!A"&amp;MATCH(test[[#This Row],[BT def]], 'EN 16931'!A:A, 0),test[[#This Row],[BT def]]),HYPERLINK("#'EN 16931'!B"&amp;MATCH(test[[#This Row],[BT def]], 'EN 16931'!B:B, 0),test[[#This Row],[BT def]])),"")</f>
        <v>BT-110</v>
      </c>
      <c r="B188" s="39" t="str">
        <f>IF(test[[#This Row],[Alt BT def]]&lt;&gt;"",IF(LEFT(test[[#This Row],[Alt BT def]],2)="BT",HYPERLINK("#'EN 16931'!A"&amp;MATCH(test[[#This Row],[Alt BT def]], 'EN 16931'!A:A, 0),test[[#This Row],[Alt BT def]]),HYPERLINK("#'EN 16931'!B"&amp;MATCH(test[[#This Row],[Alt BT def]], 'EN 16931'!B:B, 0),test[[#This Row],[Alt BT def]])),"")</f>
        <v>BT-111</v>
      </c>
      <c r="C188" s="38" t="s">
        <v>2056</v>
      </c>
      <c r="D188" s="38" t="s">
        <v>2304</v>
      </c>
      <c r="E188" s="36" t="s">
        <v>2552</v>
      </c>
      <c r="F188" s="36" t="s">
        <v>2633</v>
      </c>
      <c r="G188" s="39" t="s">
        <v>854</v>
      </c>
      <c r="H188" s="38" t="s">
        <v>378</v>
      </c>
      <c r="I188" s="38" t="s">
        <v>379</v>
      </c>
    </row>
    <row r="189" spans="1:9" ht="43.2" x14ac:dyDescent="0.3">
      <c r="A189" s="39" t="str">
        <f>IF(test[[#This Row],[BT def]]&lt;&gt;"",IF(LEFT(test[[#This Row],[BT def]],2)="BT",HYPERLINK("#'EN 16931'!A"&amp;MATCH(test[[#This Row],[BT def]], 'EN 16931'!A:A, 0),test[[#This Row],[BT def]]),HYPERLINK("#'EN 16931'!B"&amp;MATCH(test[[#This Row],[BT def]], 'EN 16931'!B:B, 0),test[[#This Row],[BT def]])),"")</f>
        <v/>
      </c>
      <c r="B189" s="39" t="str">
        <f>IF(test[[#This Row],[Alt BT def]]&lt;&gt;"",IF(LEFT(test[[#This Row],[Alt BT def]],2)="BT",HYPERLINK("#'EN 16931'!A"&amp;MATCH(test[[#This Row],[Alt BT def]], 'EN 16931'!A:A, 0),test[[#This Row],[Alt BT def]]),HYPERLINK("#'EN 16931'!B"&amp;MATCH(test[[#This Row],[Alt BT def]], 'EN 16931'!B:B, 0),test[[#This Row],[Alt BT def]])),"")</f>
        <v/>
      </c>
      <c r="C189" s="38" t="s">
        <v>2068</v>
      </c>
      <c r="D189" s="38" t="s">
        <v>2293</v>
      </c>
      <c r="E189" s="36" t="s">
        <v>2553</v>
      </c>
      <c r="F189" s="36"/>
      <c r="G189" s="39" t="s">
        <v>2305</v>
      </c>
      <c r="H189" s="38" t="s">
        <v>2099</v>
      </c>
      <c r="I189" s="38" t="s">
        <v>2099</v>
      </c>
    </row>
    <row r="190" spans="1:9" ht="100.8" x14ac:dyDescent="0.3">
      <c r="A190" s="39" t="str">
        <f>IF(test[[#This Row],[BT def]]&lt;&gt;"",IF(LEFT(test[[#This Row],[BT def]],2)="BT",HYPERLINK("#'EN 16931'!A"&amp;MATCH(test[[#This Row],[BT def]], 'EN 16931'!A:A, 0),test[[#This Row],[BT def]]),HYPERLINK("#'EN 16931'!B"&amp;MATCH(test[[#This Row],[BT def]], 'EN 16931'!B:B, 0),test[[#This Row],[BT def]])),"")</f>
        <v>BG-23</v>
      </c>
      <c r="B190" s="39" t="str">
        <f>IF(test[[#This Row],[Alt BT def]]&lt;&gt;"",IF(LEFT(test[[#This Row],[Alt BT def]],2)="BT",HYPERLINK("#'EN 16931'!A"&amp;MATCH(test[[#This Row],[Alt BT def]], 'EN 16931'!A:A, 0),test[[#This Row],[Alt BT def]]),HYPERLINK("#'EN 16931'!B"&amp;MATCH(test[[#This Row],[Alt BT def]], 'EN 16931'!B:B, 0),test[[#This Row],[Alt BT def]])),"")</f>
        <v/>
      </c>
      <c r="C190" s="38" t="s">
        <v>2060</v>
      </c>
      <c r="D190" s="38" t="s">
        <v>2306</v>
      </c>
      <c r="E190" s="36" t="s">
        <v>2554</v>
      </c>
      <c r="F190" s="36"/>
      <c r="G190" s="39" t="s">
        <v>855</v>
      </c>
      <c r="H190" s="38" t="s">
        <v>380</v>
      </c>
      <c r="I190" s="38" t="s">
        <v>2099</v>
      </c>
    </row>
    <row r="191" spans="1:9" ht="144" x14ac:dyDescent="0.3">
      <c r="A191" s="39" t="str">
        <f>IF(test[[#This Row],[BT def]]&lt;&gt;"",IF(LEFT(test[[#This Row],[BT def]],2)="BT",HYPERLINK("#'EN 16931'!A"&amp;MATCH(test[[#This Row],[BT def]], 'EN 16931'!A:A, 0),test[[#This Row],[BT def]]),HYPERLINK("#'EN 16931'!B"&amp;MATCH(test[[#This Row],[BT def]], 'EN 16931'!B:B, 0),test[[#This Row],[BT def]])),"")</f>
        <v>BT-116</v>
      </c>
      <c r="B191" s="39" t="str">
        <f>IF(test[[#This Row],[Alt BT def]]&lt;&gt;"",IF(LEFT(test[[#This Row],[Alt BT def]],2)="BT",HYPERLINK("#'EN 16931'!A"&amp;MATCH(test[[#This Row],[Alt BT def]], 'EN 16931'!A:A, 0),test[[#This Row],[Alt BT def]]),HYPERLINK("#'EN 16931'!B"&amp;MATCH(test[[#This Row],[Alt BT def]], 'EN 16931'!B:B, 0),test[[#This Row],[Alt BT def]])),"")</f>
        <v/>
      </c>
      <c r="C191" s="38" t="s">
        <v>2056</v>
      </c>
      <c r="D191" s="38" t="s">
        <v>2307</v>
      </c>
      <c r="E191" s="36" t="s">
        <v>2555</v>
      </c>
      <c r="F191" s="36"/>
      <c r="G191" s="39" t="s">
        <v>157</v>
      </c>
      <c r="H191" s="38" t="s">
        <v>54</v>
      </c>
      <c r="I191" s="38" t="s">
        <v>2099</v>
      </c>
    </row>
    <row r="192" spans="1:9" ht="43.2" x14ac:dyDescent="0.3">
      <c r="A192" s="39" t="str">
        <f>IF(test[[#This Row],[BT def]]&lt;&gt;"",IF(LEFT(test[[#This Row],[BT def]],2)="BT",HYPERLINK("#'EN 16931'!A"&amp;MATCH(test[[#This Row],[BT def]], 'EN 16931'!A:A, 0),test[[#This Row],[BT def]]),HYPERLINK("#'EN 16931'!B"&amp;MATCH(test[[#This Row],[BT def]], 'EN 16931'!B:B, 0),test[[#This Row],[BT def]])),"")</f>
        <v/>
      </c>
      <c r="B192" s="39" t="str">
        <f>IF(test[[#This Row],[Alt BT def]]&lt;&gt;"",IF(LEFT(test[[#This Row],[Alt BT def]],2)="BT",HYPERLINK("#'EN 16931'!A"&amp;MATCH(test[[#This Row],[Alt BT def]], 'EN 16931'!A:A, 0),test[[#This Row],[Alt BT def]]),HYPERLINK("#'EN 16931'!B"&amp;MATCH(test[[#This Row],[Alt BT def]], 'EN 16931'!B:B, 0),test[[#This Row],[Alt BT def]])),"")</f>
        <v/>
      </c>
      <c r="C192" s="38" t="s">
        <v>2068</v>
      </c>
      <c r="D192" s="38" t="s">
        <v>2308</v>
      </c>
      <c r="E192" s="36" t="s">
        <v>2547</v>
      </c>
      <c r="F192" s="36"/>
      <c r="G192" s="39" t="s">
        <v>2309</v>
      </c>
      <c r="H192" s="38" t="s">
        <v>2099</v>
      </c>
      <c r="I192" s="38" t="s">
        <v>2099</v>
      </c>
    </row>
    <row r="193" spans="1:9" ht="100.8" x14ac:dyDescent="0.3">
      <c r="A193" s="39" t="str">
        <f>IF(test[[#This Row],[BT def]]&lt;&gt;"",IF(LEFT(test[[#This Row],[BT def]],2)="BT",HYPERLINK("#'EN 16931'!A"&amp;MATCH(test[[#This Row],[BT def]], 'EN 16931'!A:A, 0),test[[#This Row],[BT def]]),HYPERLINK("#'EN 16931'!B"&amp;MATCH(test[[#This Row],[BT def]], 'EN 16931'!B:B, 0),test[[#This Row],[BT def]])),"")</f>
        <v>BT-117</v>
      </c>
      <c r="B193" s="39" t="str">
        <f>IF(test[[#This Row],[Alt BT def]]&lt;&gt;"",IF(LEFT(test[[#This Row],[Alt BT def]],2)="BT",HYPERLINK("#'EN 16931'!A"&amp;MATCH(test[[#This Row],[Alt BT def]], 'EN 16931'!A:A, 0),test[[#This Row],[Alt BT def]]),HYPERLINK("#'EN 16931'!B"&amp;MATCH(test[[#This Row],[Alt BT def]], 'EN 16931'!B:B, 0),test[[#This Row],[Alt BT def]])),"")</f>
        <v/>
      </c>
      <c r="C193" s="38" t="s">
        <v>2056</v>
      </c>
      <c r="D193" s="38" t="s">
        <v>2310</v>
      </c>
      <c r="E193" s="36" t="s">
        <v>2556</v>
      </c>
      <c r="F193" s="36"/>
      <c r="G193" s="39" t="s">
        <v>2311</v>
      </c>
      <c r="H193" s="38" t="s">
        <v>56</v>
      </c>
      <c r="I193" s="38" t="s">
        <v>2099</v>
      </c>
    </row>
    <row r="194" spans="1:9" ht="43.2" x14ac:dyDescent="0.3">
      <c r="A194" s="39" t="str">
        <f>IF(test[[#This Row],[BT def]]&lt;&gt;"",IF(LEFT(test[[#This Row],[BT def]],2)="BT",HYPERLINK("#'EN 16931'!A"&amp;MATCH(test[[#This Row],[BT def]], 'EN 16931'!A:A, 0),test[[#This Row],[BT def]]),HYPERLINK("#'EN 16931'!B"&amp;MATCH(test[[#This Row],[BT def]], 'EN 16931'!B:B, 0),test[[#This Row],[BT def]])),"")</f>
        <v/>
      </c>
      <c r="B194" s="39" t="str">
        <f>IF(test[[#This Row],[Alt BT def]]&lt;&gt;"",IF(LEFT(test[[#This Row],[Alt BT def]],2)="BT",HYPERLINK("#'EN 16931'!A"&amp;MATCH(test[[#This Row],[Alt BT def]], 'EN 16931'!A:A, 0),test[[#This Row],[Alt BT def]]),HYPERLINK("#'EN 16931'!B"&amp;MATCH(test[[#This Row],[Alt BT def]], 'EN 16931'!B:B, 0),test[[#This Row],[Alt BT def]])),"")</f>
        <v/>
      </c>
      <c r="C194" s="38" t="s">
        <v>2068</v>
      </c>
      <c r="D194" s="38" t="s">
        <v>2308</v>
      </c>
      <c r="E194" s="36" t="s">
        <v>2547</v>
      </c>
      <c r="F194" s="36"/>
      <c r="G194" s="39" t="s">
        <v>2312</v>
      </c>
      <c r="H194" s="38" t="s">
        <v>2099</v>
      </c>
      <c r="I194" s="38" t="s">
        <v>2099</v>
      </c>
    </row>
    <row r="195" spans="1:9" x14ac:dyDescent="0.3">
      <c r="A195" s="39" t="str">
        <f>IF(test[[#This Row],[BT def]]&lt;&gt;"",IF(LEFT(test[[#This Row],[BT def]],2)="BT",HYPERLINK("#'EN 16931'!A"&amp;MATCH(test[[#This Row],[BT def]], 'EN 16931'!A:A, 0),test[[#This Row],[BT def]]),HYPERLINK("#'EN 16931'!B"&amp;MATCH(test[[#This Row],[BT def]], 'EN 16931'!B:B, 0),test[[#This Row],[BT def]])),"")</f>
        <v/>
      </c>
      <c r="B195" s="39" t="str">
        <f>IF(test[[#This Row],[Alt BT def]]&lt;&gt;"",IF(LEFT(test[[#This Row],[Alt BT def]],2)="BT",HYPERLINK("#'EN 16931'!A"&amp;MATCH(test[[#This Row],[Alt BT def]], 'EN 16931'!A:A, 0),test[[#This Row],[Alt BT def]]),HYPERLINK("#'EN 16931'!B"&amp;MATCH(test[[#This Row],[Alt BT def]], 'EN 16931'!B:B, 0),test[[#This Row],[Alt BT def]])),"")</f>
        <v/>
      </c>
      <c r="C195" s="38" t="s">
        <v>2056</v>
      </c>
      <c r="D195" s="38" t="s">
        <v>2313</v>
      </c>
      <c r="E195" s="38" t="s">
        <v>2087</v>
      </c>
      <c r="F195" s="38"/>
      <c r="G195" s="39" t="s">
        <v>2314</v>
      </c>
      <c r="H195" s="38" t="s">
        <v>2099</v>
      </c>
      <c r="I195" s="38" t="s">
        <v>2099</v>
      </c>
    </row>
    <row r="196" spans="1:9" ht="72" x14ac:dyDescent="0.3">
      <c r="A196" s="39" t="str">
        <f>IF(test[[#This Row],[BT def]]&lt;&gt;"",IF(LEFT(test[[#This Row],[BT def]],2)="BT",HYPERLINK("#'EN 16931'!A"&amp;MATCH(test[[#This Row],[BT def]], 'EN 16931'!A:A, 0),test[[#This Row],[BT def]]),HYPERLINK("#'EN 16931'!B"&amp;MATCH(test[[#This Row],[BT def]], 'EN 16931'!B:B, 0),test[[#This Row],[BT def]])),"")</f>
        <v>BT-118</v>
      </c>
      <c r="B196" s="39" t="str">
        <f>IF(test[[#This Row],[Alt BT def]]&lt;&gt;"",IF(LEFT(test[[#This Row],[Alt BT def]],2)="BT",HYPERLINK("#'EN 16931'!A"&amp;MATCH(test[[#This Row],[Alt BT def]], 'EN 16931'!A:A, 0),test[[#This Row],[Alt BT def]]),HYPERLINK("#'EN 16931'!B"&amp;MATCH(test[[#This Row],[Alt BT def]], 'EN 16931'!B:B, 0),test[[#This Row],[Alt BT def]])),"")</f>
        <v/>
      </c>
      <c r="C196" s="38" t="s">
        <v>2056</v>
      </c>
      <c r="D196" s="38" t="s">
        <v>2170</v>
      </c>
      <c r="E196" s="36" t="s">
        <v>2557</v>
      </c>
      <c r="F196" s="36"/>
      <c r="G196" s="39" t="s">
        <v>856</v>
      </c>
      <c r="H196" s="38" t="s">
        <v>381</v>
      </c>
      <c r="I196" s="38" t="s">
        <v>2099</v>
      </c>
    </row>
    <row r="197" spans="1:9" ht="86.4" x14ac:dyDescent="0.3">
      <c r="A197" s="39" t="str">
        <f>IF(test[[#This Row],[BT def]]&lt;&gt;"",IF(LEFT(test[[#This Row],[BT def]],2)="BT",HYPERLINK("#'EN 16931'!A"&amp;MATCH(test[[#This Row],[BT def]], 'EN 16931'!A:A, 0),test[[#This Row],[BT def]]),HYPERLINK("#'EN 16931'!B"&amp;MATCH(test[[#This Row],[BT def]], 'EN 16931'!B:B, 0),test[[#This Row],[BT def]])),"")</f>
        <v>BT-119</v>
      </c>
      <c r="B197" s="39" t="str">
        <f>IF(test[[#This Row],[Alt BT def]]&lt;&gt;"",IF(LEFT(test[[#This Row],[Alt BT def]],2)="BT",HYPERLINK("#'EN 16931'!A"&amp;MATCH(test[[#This Row],[Alt BT def]], 'EN 16931'!A:A, 0),test[[#This Row],[Alt BT def]]),HYPERLINK("#'EN 16931'!B"&amp;MATCH(test[[#This Row],[Alt BT def]], 'EN 16931'!B:B, 0),test[[#This Row],[Alt BT def]])),"")</f>
        <v/>
      </c>
      <c r="C197" s="38" t="s">
        <v>2058</v>
      </c>
      <c r="D197" s="38" t="s">
        <v>2315</v>
      </c>
      <c r="E197" s="36" t="s">
        <v>2558</v>
      </c>
      <c r="F197" s="36"/>
      <c r="G197" s="39" t="s">
        <v>154</v>
      </c>
      <c r="H197" s="38" t="s">
        <v>153</v>
      </c>
      <c r="I197" s="38" t="s">
        <v>2099</v>
      </c>
    </row>
    <row r="198" spans="1:9" ht="57.6" x14ac:dyDescent="0.3">
      <c r="A198" s="39" t="str">
        <f>IF(test[[#This Row],[BT def]]&lt;&gt;"",IF(LEFT(test[[#This Row],[BT def]],2)="BT",HYPERLINK("#'EN 16931'!A"&amp;MATCH(test[[#This Row],[BT def]], 'EN 16931'!A:A, 0),test[[#This Row],[BT def]]),HYPERLINK("#'EN 16931'!B"&amp;MATCH(test[[#This Row],[BT def]], 'EN 16931'!B:B, 0),test[[#This Row],[BT def]])),"")</f>
        <v>BT-121</v>
      </c>
      <c r="B198" s="39" t="str">
        <f>IF(test[[#This Row],[Alt BT def]]&lt;&gt;"",IF(LEFT(test[[#This Row],[Alt BT def]],2)="BT",HYPERLINK("#'EN 16931'!A"&amp;MATCH(test[[#This Row],[Alt BT def]], 'EN 16931'!A:A, 0),test[[#This Row],[Alt BT def]]),HYPERLINK("#'EN 16931'!B"&amp;MATCH(test[[#This Row],[Alt BT def]], 'EN 16931'!B:B, 0),test[[#This Row],[Alt BT def]])),"")</f>
        <v/>
      </c>
      <c r="C198" s="38" t="s">
        <v>2058</v>
      </c>
      <c r="D198" s="38" t="s">
        <v>2316</v>
      </c>
      <c r="E198" s="36" t="s">
        <v>2559</v>
      </c>
      <c r="F198" s="36"/>
      <c r="G198" s="39" t="s">
        <v>857</v>
      </c>
      <c r="H198" s="38" t="s">
        <v>382</v>
      </c>
      <c r="I198" s="38" t="s">
        <v>2099</v>
      </c>
    </row>
    <row r="199" spans="1:9" ht="129.6" x14ac:dyDescent="0.3">
      <c r="A199" s="39" t="str">
        <f>IF(test[[#This Row],[BT def]]&lt;&gt;"",IF(LEFT(test[[#This Row],[BT def]],2)="BT",HYPERLINK("#'EN 16931'!A"&amp;MATCH(test[[#This Row],[BT def]], 'EN 16931'!A:A, 0),test[[#This Row],[BT def]]),HYPERLINK("#'EN 16931'!B"&amp;MATCH(test[[#This Row],[BT def]], 'EN 16931'!B:B, 0),test[[#This Row],[BT def]])),"")</f>
        <v>BT-120</v>
      </c>
      <c r="B199" s="39" t="str">
        <f>IF(test[[#This Row],[Alt BT def]]&lt;&gt;"",IF(LEFT(test[[#This Row],[Alt BT def]],2)="BT",HYPERLINK("#'EN 16931'!A"&amp;MATCH(test[[#This Row],[Alt BT def]], 'EN 16931'!A:A, 0),test[[#This Row],[Alt BT def]]),HYPERLINK("#'EN 16931'!B"&amp;MATCH(test[[#This Row],[Alt BT def]], 'EN 16931'!B:B, 0),test[[#This Row],[Alt BT def]])),"")</f>
        <v/>
      </c>
      <c r="C199" s="38" t="s">
        <v>2058</v>
      </c>
      <c r="D199" s="38" t="s">
        <v>2317</v>
      </c>
      <c r="E199" s="36" t="s">
        <v>2560</v>
      </c>
      <c r="F199" s="36"/>
      <c r="G199" s="39" t="s">
        <v>158</v>
      </c>
      <c r="H199" s="38" t="s">
        <v>65</v>
      </c>
      <c r="I199" s="38" t="s">
        <v>2099</v>
      </c>
    </row>
    <row r="200" spans="1:9" x14ac:dyDescent="0.3">
      <c r="A200" s="39" t="str">
        <f>IF(test[[#This Row],[BT def]]&lt;&gt;"",IF(LEFT(test[[#This Row],[BT def]],2)="BT",HYPERLINK("#'EN 16931'!A"&amp;MATCH(test[[#This Row],[BT def]], 'EN 16931'!A:A, 0),test[[#This Row],[BT def]]),HYPERLINK("#'EN 16931'!B"&amp;MATCH(test[[#This Row],[BT def]], 'EN 16931'!B:B, 0),test[[#This Row],[BT def]])),"")</f>
        <v/>
      </c>
      <c r="B200" s="39" t="str">
        <f>IF(test[[#This Row],[Alt BT def]]&lt;&gt;"",IF(LEFT(test[[#This Row],[Alt BT def]],2)="BT",HYPERLINK("#'EN 16931'!A"&amp;MATCH(test[[#This Row],[Alt BT def]], 'EN 16931'!A:A, 0),test[[#This Row],[Alt BT def]]),HYPERLINK("#'EN 16931'!B"&amp;MATCH(test[[#This Row],[Alt BT def]], 'EN 16931'!B:B, 0),test[[#This Row],[Alt BT def]])),"")</f>
        <v/>
      </c>
      <c r="C200" s="38" t="s">
        <v>2056</v>
      </c>
      <c r="D200" s="38" t="s">
        <v>2192</v>
      </c>
      <c r="E200" s="38" t="s">
        <v>2078</v>
      </c>
      <c r="F200" s="38"/>
      <c r="G200" s="39" t="s">
        <v>2318</v>
      </c>
      <c r="H200" s="38" t="s">
        <v>2099</v>
      </c>
      <c r="I200" s="38" t="s">
        <v>2099</v>
      </c>
    </row>
    <row r="201" spans="1:9" ht="43.2" x14ac:dyDescent="0.3">
      <c r="A201" s="39" t="str">
        <f>IF(test[[#This Row],[BT def]]&lt;&gt;"",IF(LEFT(test[[#This Row],[BT def]],2)="BT",HYPERLINK("#'EN 16931'!A"&amp;MATCH(test[[#This Row],[BT def]], 'EN 16931'!A:A, 0),test[[#This Row],[BT def]]),HYPERLINK("#'EN 16931'!B"&amp;MATCH(test[[#This Row],[BT def]], 'EN 16931'!B:B, 0),test[[#This Row],[BT def]])),"")</f>
        <v/>
      </c>
      <c r="B201" s="39" t="str">
        <f>IF(test[[#This Row],[Alt BT def]]&lt;&gt;"",IF(LEFT(test[[#This Row],[Alt BT def]],2)="BT",HYPERLINK("#'EN 16931'!A"&amp;MATCH(test[[#This Row],[Alt BT def]], 'EN 16931'!A:A, 0),test[[#This Row],[Alt BT def]]),HYPERLINK("#'EN 16931'!B"&amp;MATCH(test[[#This Row],[Alt BT def]], 'EN 16931'!B:B, 0),test[[#This Row],[Alt BT def]])),"")</f>
        <v/>
      </c>
      <c r="C201" s="38" t="s">
        <v>2056</v>
      </c>
      <c r="D201" s="38" t="s">
        <v>2194</v>
      </c>
      <c r="E201" s="36" t="s">
        <v>2487</v>
      </c>
      <c r="F201" s="36"/>
      <c r="G201" s="39" t="s">
        <v>2319</v>
      </c>
      <c r="H201" s="38" t="s">
        <v>2099</v>
      </c>
      <c r="I201" s="38" t="s">
        <v>2099</v>
      </c>
    </row>
    <row r="202" spans="1:9" ht="57.6" x14ac:dyDescent="0.3">
      <c r="A202" s="39" t="str">
        <f>IF(test[[#This Row],[BT def]]&lt;&gt;"",IF(LEFT(test[[#This Row],[BT def]],2)="BT",HYPERLINK("#'EN 16931'!A"&amp;MATCH(test[[#This Row],[BT def]], 'EN 16931'!A:A, 0),test[[#This Row],[BT def]]),HYPERLINK("#'EN 16931'!B"&amp;MATCH(test[[#This Row],[BT def]], 'EN 16931'!B:B, 0),test[[#This Row],[BT def]])),"")</f>
        <v>BG-22</v>
      </c>
      <c r="B202" s="39" t="str">
        <f>IF(test[[#This Row],[Alt BT def]]&lt;&gt;"",IF(LEFT(test[[#This Row],[Alt BT def]],2)="BT",HYPERLINK("#'EN 16931'!A"&amp;MATCH(test[[#This Row],[Alt BT def]], 'EN 16931'!A:A, 0),test[[#This Row],[Alt BT def]]),HYPERLINK("#'EN 16931'!B"&amp;MATCH(test[[#This Row],[Alt BT def]], 'EN 16931'!B:B, 0),test[[#This Row],[Alt BT def]])),"")</f>
        <v/>
      </c>
      <c r="C202" s="38" t="s">
        <v>2056</v>
      </c>
      <c r="D202" s="38" t="s">
        <v>2320</v>
      </c>
      <c r="E202" s="36" t="s">
        <v>2561</v>
      </c>
      <c r="F202" s="36"/>
      <c r="G202" s="39" t="s">
        <v>2321</v>
      </c>
      <c r="H202" s="38" t="s">
        <v>375</v>
      </c>
      <c r="I202" s="38" t="s">
        <v>2099</v>
      </c>
    </row>
    <row r="203" spans="1:9" ht="100.8" x14ac:dyDescent="0.3">
      <c r="A203" s="39" t="str">
        <f>IF(test[[#This Row],[BT def]]&lt;&gt;"",IF(LEFT(test[[#This Row],[BT def]],2)="BT",HYPERLINK("#'EN 16931'!A"&amp;MATCH(test[[#This Row],[BT def]], 'EN 16931'!A:A, 0),test[[#This Row],[BT def]]),HYPERLINK("#'EN 16931'!B"&amp;MATCH(test[[#This Row],[BT def]], 'EN 16931'!B:B, 0),test[[#This Row],[BT def]])),"")</f>
        <v>BT-106</v>
      </c>
      <c r="B203" s="39" t="str">
        <f>IF(test[[#This Row],[Alt BT def]]&lt;&gt;"",IF(LEFT(test[[#This Row],[Alt BT def]],2)="BT",HYPERLINK("#'EN 16931'!A"&amp;MATCH(test[[#This Row],[Alt BT def]], 'EN 16931'!A:A, 0),test[[#This Row],[Alt BT def]]),HYPERLINK("#'EN 16931'!B"&amp;MATCH(test[[#This Row],[Alt BT def]], 'EN 16931'!B:B, 0),test[[#This Row],[Alt BT def]])),"")</f>
        <v/>
      </c>
      <c r="C203" s="38" t="s">
        <v>2056</v>
      </c>
      <c r="D203" s="38" t="s">
        <v>2322</v>
      </c>
      <c r="E203" s="36" t="s">
        <v>2562</v>
      </c>
      <c r="F203" s="36"/>
      <c r="G203" s="39" t="s">
        <v>2323</v>
      </c>
      <c r="H203" s="38" t="s">
        <v>160</v>
      </c>
      <c r="I203" s="38" t="s">
        <v>2099</v>
      </c>
    </row>
    <row r="204" spans="1:9" ht="43.2" x14ac:dyDescent="0.3">
      <c r="A204" s="39" t="str">
        <f>IF(test[[#This Row],[BT def]]&lt;&gt;"",IF(LEFT(test[[#This Row],[BT def]],2)="BT",HYPERLINK("#'EN 16931'!A"&amp;MATCH(test[[#This Row],[BT def]], 'EN 16931'!A:A, 0),test[[#This Row],[BT def]]),HYPERLINK("#'EN 16931'!B"&amp;MATCH(test[[#This Row],[BT def]], 'EN 16931'!B:B, 0),test[[#This Row],[BT def]])),"")</f>
        <v/>
      </c>
      <c r="B204" s="39" t="str">
        <f>IF(test[[#This Row],[Alt BT def]]&lt;&gt;"",IF(LEFT(test[[#This Row],[Alt BT def]],2)="BT",HYPERLINK("#'EN 16931'!A"&amp;MATCH(test[[#This Row],[Alt BT def]], 'EN 16931'!A:A, 0),test[[#This Row],[Alt BT def]]),HYPERLINK("#'EN 16931'!B"&amp;MATCH(test[[#This Row],[Alt BT def]], 'EN 16931'!B:B, 0),test[[#This Row],[Alt BT def]])),"")</f>
        <v/>
      </c>
      <c r="C204" s="38" t="s">
        <v>2068</v>
      </c>
      <c r="D204" s="38" t="s">
        <v>2293</v>
      </c>
      <c r="E204" s="36" t="s">
        <v>2547</v>
      </c>
      <c r="F204" s="36"/>
      <c r="G204" s="39" t="s">
        <v>2324</v>
      </c>
      <c r="H204" s="38" t="s">
        <v>2099</v>
      </c>
      <c r="I204" s="38" t="s">
        <v>2099</v>
      </c>
    </row>
    <row r="205" spans="1:9" ht="86.4" x14ac:dyDescent="0.3">
      <c r="A205" s="39" t="str">
        <f>IF(test[[#This Row],[BT def]]&lt;&gt;"",IF(LEFT(test[[#This Row],[BT def]],2)="BT",HYPERLINK("#'EN 16931'!A"&amp;MATCH(test[[#This Row],[BT def]], 'EN 16931'!A:A, 0),test[[#This Row],[BT def]]),HYPERLINK("#'EN 16931'!B"&amp;MATCH(test[[#This Row],[BT def]], 'EN 16931'!B:B, 0),test[[#This Row],[BT def]])),"")</f>
        <v>BT-109</v>
      </c>
      <c r="B205" s="39" t="str">
        <f>IF(test[[#This Row],[Alt BT def]]&lt;&gt;"",IF(LEFT(test[[#This Row],[Alt BT def]],2)="BT",HYPERLINK("#'EN 16931'!A"&amp;MATCH(test[[#This Row],[Alt BT def]], 'EN 16931'!A:A, 0),test[[#This Row],[Alt BT def]]),HYPERLINK("#'EN 16931'!B"&amp;MATCH(test[[#This Row],[Alt BT def]], 'EN 16931'!B:B, 0),test[[#This Row],[Alt BT def]])),"")</f>
        <v/>
      </c>
      <c r="C205" s="38" t="s">
        <v>2056</v>
      </c>
      <c r="D205" s="38" t="s">
        <v>2325</v>
      </c>
      <c r="E205" s="36" t="s">
        <v>2563</v>
      </c>
      <c r="F205" s="36"/>
      <c r="G205" s="39" t="s">
        <v>2326</v>
      </c>
      <c r="H205" s="38" t="s">
        <v>44</v>
      </c>
      <c r="I205" s="38" t="s">
        <v>2099</v>
      </c>
    </row>
    <row r="206" spans="1:9" ht="43.2" x14ac:dyDescent="0.3">
      <c r="A206" s="39" t="str">
        <f>IF(test[[#This Row],[BT def]]&lt;&gt;"",IF(LEFT(test[[#This Row],[BT def]],2)="BT",HYPERLINK("#'EN 16931'!A"&amp;MATCH(test[[#This Row],[BT def]], 'EN 16931'!A:A, 0),test[[#This Row],[BT def]]),HYPERLINK("#'EN 16931'!B"&amp;MATCH(test[[#This Row],[BT def]], 'EN 16931'!B:B, 0),test[[#This Row],[BT def]])),"")</f>
        <v/>
      </c>
      <c r="B206" s="39" t="str">
        <f>IF(test[[#This Row],[Alt BT def]]&lt;&gt;"",IF(LEFT(test[[#This Row],[Alt BT def]],2)="BT",HYPERLINK("#'EN 16931'!A"&amp;MATCH(test[[#This Row],[Alt BT def]], 'EN 16931'!A:A, 0),test[[#This Row],[Alt BT def]]),HYPERLINK("#'EN 16931'!B"&amp;MATCH(test[[#This Row],[Alt BT def]], 'EN 16931'!B:B, 0),test[[#This Row],[Alt BT def]])),"")</f>
        <v/>
      </c>
      <c r="C206" s="38" t="s">
        <v>2068</v>
      </c>
      <c r="D206" s="38" t="s">
        <v>2293</v>
      </c>
      <c r="E206" s="36" t="s">
        <v>2547</v>
      </c>
      <c r="F206" s="36"/>
      <c r="G206" s="39" t="s">
        <v>2327</v>
      </c>
      <c r="H206" s="38" t="s">
        <v>2099</v>
      </c>
      <c r="I206" s="38" t="s">
        <v>2099</v>
      </c>
    </row>
    <row r="207" spans="1:9" ht="86.4" x14ac:dyDescent="0.3">
      <c r="A207" s="39" t="str">
        <f>IF(test[[#This Row],[BT def]]&lt;&gt;"",IF(LEFT(test[[#This Row],[BT def]],2)="BT",HYPERLINK("#'EN 16931'!A"&amp;MATCH(test[[#This Row],[BT def]], 'EN 16931'!A:A, 0),test[[#This Row],[BT def]]),HYPERLINK("#'EN 16931'!B"&amp;MATCH(test[[#This Row],[BT def]], 'EN 16931'!B:B, 0),test[[#This Row],[BT def]])),"")</f>
        <v>BT-112</v>
      </c>
      <c r="B207" s="39" t="str">
        <f>IF(test[[#This Row],[Alt BT def]]&lt;&gt;"",IF(LEFT(test[[#This Row],[Alt BT def]],2)="BT",HYPERLINK("#'EN 16931'!A"&amp;MATCH(test[[#This Row],[Alt BT def]], 'EN 16931'!A:A, 0),test[[#This Row],[Alt BT def]]),HYPERLINK("#'EN 16931'!B"&amp;MATCH(test[[#This Row],[Alt BT def]], 'EN 16931'!B:B, 0),test[[#This Row],[Alt BT def]])),"")</f>
        <v/>
      </c>
      <c r="C207" s="38" t="s">
        <v>2056</v>
      </c>
      <c r="D207" s="38" t="s">
        <v>2328</v>
      </c>
      <c r="E207" s="36" t="s">
        <v>2564</v>
      </c>
      <c r="F207" s="36"/>
      <c r="G207" s="39" t="s">
        <v>2329</v>
      </c>
      <c r="H207" s="38" t="s">
        <v>47</v>
      </c>
      <c r="I207" s="38" t="s">
        <v>2099</v>
      </c>
    </row>
    <row r="208" spans="1:9" ht="43.2" x14ac:dyDescent="0.3">
      <c r="A208" s="39" t="str">
        <f>IF(test[[#This Row],[BT def]]&lt;&gt;"",IF(LEFT(test[[#This Row],[BT def]],2)="BT",HYPERLINK("#'EN 16931'!A"&amp;MATCH(test[[#This Row],[BT def]], 'EN 16931'!A:A, 0),test[[#This Row],[BT def]]),HYPERLINK("#'EN 16931'!B"&amp;MATCH(test[[#This Row],[BT def]], 'EN 16931'!B:B, 0),test[[#This Row],[BT def]])),"")</f>
        <v/>
      </c>
      <c r="B208" s="39" t="str">
        <f>IF(test[[#This Row],[Alt BT def]]&lt;&gt;"",IF(LEFT(test[[#This Row],[Alt BT def]],2)="BT",HYPERLINK("#'EN 16931'!A"&amp;MATCH(test[[#This Row],[Alt BT def]], 'EN 16931'!A:A, 0),test[[#This Row],[Alt BT def]]),HYPERLINK("#'EN 16931'!B"&amp;MATCH(test[[#This Row],[Alt BT def]], 'EN 16931'!B:B, 0),test[[#This Row],[Alt BT def]])),"")</f>
        <v/>
      </c>
      <c r="C208" s="38" t="s">
        <v>2068</v>
      </c>
      <c r="D208" s="38" t="s">
        <v>2293</v>
      </c>
      <c r="E208" s="36" t="s">
        <v>2547</v>
      </c>
      <c r="F208" s="36"/>
      <c r="G208" s="39" t="s">
        <v>2330</v>
      </c>
      <c r="H208" s="38" t="s">
        <v>2099</v>
      </c>
      <c r="I208" s="38" t="s">
        <v>2099</v>
      </c>
    </row>
    <row r="209" spans="1:9" ht="100.8" x14ac:dyDescent="0.3">
      <c r="A209" s="39" t="str">
        <f>IF(test[[#This Row],[BT def]]&lt;&gt;"",IF(LEFT(test[[#This Row],[BT def]],2)="BT",HYPERLINK("#'EN 16931'!A"&amp;MATCH(test[[#This Row],[BT def]], 'EN 16931'!A:A, 0),test[[#This Row],[BT def]]),HYPERLINK("#'EN 16931'!B"&amp;MATCH(test[[#This Row],[BT def]], 'EN 16931'!B:B, 0),test[[#This Row],[BT def]])),"")</f>
        <v>BT-107</v>
      </c>
      <c r="B209" s="39" t="str">
        <f>IF(test[[#This Row],[Alt BT def]]&lt;&gt;"",IF(LEFT(test[[#This Row],[Alt BT def]],2)="BT",HYPERLINK("#'EN 16931'!A"&amp;MATCH(test[[#This Row],[Alt BT def]], 'EN 16931'!A:A, 0),test[[#This Row],[Alt BT def]]),HYPERLINK("#'EN 16931'!B"&amp;MATCH(test[[#This Row],[Alt BT def]], 'EN 16931'!B:B, 0),test[[#This Row],[Alt BT def]])),"")</f>
        <v/>
      </c>
      <c r="C209" s="38" t="s">
        <v>2058</v>
      </c>
      <c r="D209" s="38" t="s">
        <v>2331</v>
      </c>
      <c r="E209" s="36" t="s">
        <v>2565</v>
      </c>
      <c r="F209" s="36"/>
      <c r="G209" s="39" t="s">
        <v>2332</v>
      </c>
      <c r="H209" s="38" t="s">
        <v>376</v>
      </c>
      <c r="I209" s="38" t="s">
        <v>2099</v>
      </c>
    </row>
    <row r="210" spans="1:9" ht="43.2" x14ac:dyDescent="0.3">
      <c r="A210" s="39" t="str">
        <f>IF(test[[#This Row],[BT def]]&lt;&gt;"",IF(LEFT(test[[#This Row],[BT def]],2)="BT",HYPERLINK("#'EN 16931'!A"&amp;MATCH(test[[#This Row],[BT def]], 'EN 16931'!A:A, 0),test[[#This Row],[BT def]]),HYPERLINK("#'EN 16931'!B"&amp;MATCH(test[[#This Row],[BT def]], 'EN 16931'!B:B, 0),test[[#This Row],[BT def]])),"")</f>
        <v/>
      </c>
      <c r="B210" s="39" t="str">
        <f>IF(test[[#This Row],[Alt BT def]]&lt;&gt;"",IF(LEFT(test[[#This Row],[Alt BT def]],2)="BT",HYPERLINK("#'EN 16931'!A"&amp;MATCH(test[[#This Row],[Alt BT def]], 'EN 16931'!A:A, 0),test[[#This Row],[Alt BT def]]),HYPERLINK("#'EN 16931'!B"&amp;MATCH(test[[#This Row],[Alt BT def]], 'EN 16931'!B:B, 0),test[[#This Row],[Alt BT def]])),"")</f>
        <v/>
      </c>
      <c r="C210" s="38" t="s">
        <v>2068</v>
      </c>
      <c r="D210" s="38" t="s">
        <v>2293</v>
      </c>
      <c r="E210" s="36" t="s">
        <v>2547</v>
      </c>
      <c r="F210" s="36"/>
      <c r="G210" s="39" t="s">
        <v>2333</v>
      </c>
      <c r="H210" s="38" t="s">
        <v>2099</v>
      </c>
      <c r="I210" s="38" t="s">
        <v>2099</v>
      </c>
    </row>
    <row r="211" spans="1:9" ht="100.8" x14ac:dyDescent="0.3">
      <c r="A211" s="39" t="str">
        <f>IF(test[[#This Row],[BT def]]&lt;&gt;"",IF(LEFT(test[[#This Row],[BT def]],2)="BT",HYPERLINK("#'EN 16931'!A"&amp;MATCH(test[[#This Row],[BT def]], 'EN 16931'!A:A, 0),test[[#This Row],[BT def]]),HYPERLINK("#'EN 16931'!B"&amp;MATCH(test[[#This Row],[BT def]], 'EN 16931'!B:B, 0),test[[#This Row],[BT def]])),"")</f>
        <v>BT-108</v>
      </c>
      <c r="B211" s="39" t="str">
        <f>IF(test[[#This Row],[Alt BT def]]&lt;&gt;"",IF(LEFT(test[[#This Row],[Alt BT def]],2)="BT",HYPERLINK("#'EN 16931'!A"&amp;MATCH(test[[#This Row],[Alt BT def]], 'EN 16931'!A:A, 0),test[[#This Row],[Alt BT def]]),HYPERLINK("#'EN 16931'!B"&amp;MATCH(test[[#This Row],[Alt BT def]], 'EN 16931'!B:B, 0),test[[#This Row],[Alt BT def]])),"")</f>
        <v/>
      </c>
      <c r="C211" s="38" t="s">
        <v>2058</v>
      </c>
      <c r="D211" s="38" t="s">
        <v>2334</v>
      </c>
      <c r="E211" s="36" t="s">
        <v>2566</v>
      </c>
      <c r="F211" s="36"/>
      <c r="G211" s="39" t="s">
        <v>2335</v>
      </c>
      <c r="H211" s="38" t="s">
        <v>377</v>
      </c>
      <c r="I211" s="38" t="s">
        <v>2099</v>
      </c>
    </row>
    <row r="212" spans="1:9" ht="43.2" x14ac:dyDescent="0.3">
      <c r="A212" s="39" t="str">
        <f>IF(test[[#This Row],[BT def]]&lt;&gt;"",IF(LEFT(test[[#This Row],[BT def]],2)="BT",HYPERLINK("#'EN 16931'!A"&amp;MATCH(test[[#This Row],[BT def]], 'EN 16931'!A:A, 0),test[[#This Row],[BT def]]),HYPERLINK("#'EN 16931'!B"&amp;MATCH(test[[#This Row],[BT def]], 'EN 16931'!B:B, 0),test[[#This Row],[BT def]])),"")</f>
        <v/>
      </c>
      <c r="B212" s="39" t="str">
        <f>IF(test[[#This Row],[Alt BT def]]&lt;&gt;"",IF(LEFT(test[[#This Row],[Alt BT def]],2)="BT",HYPERLINK("#'EN 16931'!A"&amp;MATCH(test[[#This Row],[Alt BT def]], 'EN 16931'!A:A, 0),test[[#This Row],[Alt BT def]]),HYPERLINK("#'EN 16931'!B"&amp;MATCH(test[[#This Row],[Alt BT def]], 'EN 16931'!B:B, 0),test[[#This Row],[Alt BT def]])),"")</f>
        <v/>
      </c>
      <c r="C212" s="38" t="s">
        <v>2068</v>
      </c>
      <c r="D212" s="38" t="s">
        <v>2293</v>
      </c>
      <c r="E212" s="36" t="s">
        <v>2547</v>
      </c>
      <c r="F212" s="36"/>
      <c r="G212" s="39" t="s">
        <v>2336</v>
      </c>
      <c r="H212" s="38" t="s">
        <v>2099</v>
      </c>
      <c r="I212" s="38" t="s">
        <v>2099</v>
      </c>
    </row>
    <row r="213" spans="1:9" ht="100.8" x14ac:dyDescent="0.3">
      <c r="A213" s="39" t="str">
        <f>IF(test[[#This Row],[BT def]]&lt;&gt;"",IF(LEFT(test[[#This Row],[BT def]],2)="BT",HYPERLINK("#'EN 16931'!A"&amp;MATCH(test[[#This Row],[BT def]], 'EN 16931'!A:A, 0),test[[#This Row],[BT def]]),HYPERLINK("#'EN 16931'!B"&amp;MATCH(test[[#This Row],[BT def]], 'EN 16931'!B:B, 0),test[[#This Row],[BT def]])),"")</f>
        <v>BT-113</v>
      </c>
      <c r="B213" s="39" t="str">
        <f>IF(test[[#This Row],[Alt BT def]]&lt;&gt;"",IF(LEFT(test[[#This Row],[Alt BT def]],2)="BT",HYPERLINK("#'EN 16931'!A"&amp;MATCH(test[[#This Row],[Alt BT def]], 'EN 16931'!A:A, 0),test[[#This Row],[Alt BT def]]),HYPERLINK("#'EN 16931'!B"&amp;MATCH(test[[#This Row],[Alt BT def]], 'EN 16931'!B:B, 0),test[[#This Row],[Alt BT def]])),"")</f>
        <v/>
      </c>
      <c r="C213" s="38" t="s">
        <v>2058</v>
      </c>
      <c r="D213" s="38" t="s">
        <v>2337</v>
      </c>
      <c r="E213" s="36" t="s">
        <v>2567</v>
      </c>
      <c r="F213" s="36"/>
      <c r="G213" s="39" t="s">
        <v>2338</v>
      </c>
      <c r="H213" s="38" t="s">
        <v>159</v>
      </c>
      <c r="I213" s="38" t="s">
        <v>2099</v>
      </c>
    </row>
    <row r="214" spans="1:9" ht="43.2" x14ac:dyDescent="0.3">
      <c r="A214" s="39" t="str">
        <f>IF(test[[#This Row],[BT def]]&lt;&gt;"",IF(LEFT(test[[#This Row],[BT def]],2)="BT",HYPERLINK("#'EN 16931'!A"&amp;MATCH(test[[#This Row],[BT def]], 'EN 16931'!A:A, 0),test[[#This Row],[BT def]]),HYPERLINK("#'EN 16931'!B"&amp;MATCH(test[[#This Row],[BT def]], 'EN 16931'!B:B, 0),test[[#This Row],[BT def]])),"")</f>
        <v/>
      </c>
      <c r="B214" s="39" t="str">
        <f>IF(test[[#This Row],[Alt BT def]]&lt;&gt;"",IF(LEFT(test[[#This Row],[Alt BT def]],2)="BT",HYPERLINK("#'EN 16931'!A"&amp;MATCH(test[[#This Row],[Alt BT def]], 'EN 16931'!A:A, 0),test[[#This Row],[Alt BT def]]),HYPERLINK("#'EN 16931'!B"&amp;MATCH(test[[#This Row],[Alt BT def]], 'EN 16931'!B:B, 0),test[[#This Row],[Alt BT def]])),"")</f>
        <v/>
      </c>
      <c r="C214" s="38" t="s">
        <v>2068</v>
      </c>
      <c r="D214" s="38" t="s">
        <v>2293</v>
      </c>
      <c r="E214" s="36" t="s">
        <v>2547</v>
      </c>
      <c r="F214" s="36"/>
      <c r="G214" s="39" t="s">
        <v>2339</v>
      </c>
      <c r="H214" s="38" t="s">
        <v>2099</v>
      </c>
      <c r="I214" s="38" t="s">
        <v>2099</v>
      </c>
    </row>
    <row r="215" spans="1:9" ht="100.8" x14ac:dyDescent="0.3">
      <c r="A215" s="39" t="str">
        <f>IF(test[[#This Row],[BT def]]&lt;&gt;"",IF(LEFT(test[[#This Row],[BT def]],2)="BT",HYPERLINK("#'EN 16931'!A"&amp;MATCH(test[[#This Row],[BT def]], 'EN 16931'!A:A, 0),test[[#This Row],[BT def]]),HYPERLINK("#'EN 16931'!B"&amp;MATCH(test[[#This Row],[BT def]], 'EN 16931'!B:B, 0),test[[#This Row],[BT def]])),"")</f>
        <v>BT-114</v>
      </c>
      <c r="B215" s="39" t="str">
        <f>IF(test[[#This Row],[Alt BT def]]&lt;&gt;"",IF(LEFT(test[[#This Row],[Alt BT def]],2)="BT",HYPERLINK("#'EN 16931'!A"&amp;MATCH(test[[#This Row],[Alt BT def]], 'EN 16931'!A:A, 0),test[[#This Row],[Alt BT def]]),HYPERLINK("#'EN 16931'!B"&amp;MATCH(test[[#This Row],[Alt BT def]], 'EN 16931'!B:B, 0),test[[#This Row],[Alt BT def]])),"")</f>
        <v/>
      </c>
      <c r="C215" s="38" t="s">
        <v>2058</v>
      </c>
      <c r="D215" s="38" t="s">
        <v>2340</v>
      </c>
      <c r="E215" s="36" t="s">
        <v>2568</v>
      </c>
      <c r="F215" s="36"/>
      <c r="G215" s="39" t="s">
        <v>2341</v>
      </c>
      <c r="H215" s="38" t="s">
        <v>49</v>
      </c>
      <c r="I215" s="38" t="s">
        <v>2099</v>
      </c>
    </row>
    <row r="216" spans="1:9" ht="43.2" x14ac:dyDescent="0.3">
      <c r="A216" s="39" t="str">
        <f>IF(test[[#This Row],[BT def]]&lt;&gt;"",IF(LEFT(test[[#This Row],[BT def]],2)="BT",HYPERLINK("#'EN 16931'!A"&amp;MATCH(test[[#This Row],[BT def]], 'EN 16931'!A:A, 0),test[[#This Row],[BT def]]),HYPERLINK("#'EN 16931'!B"&amp;MATCH(test[[#This Row],[BT def]], 'EN 16931'!B:B, 0),test[[#This Row],[BT def]])),"")</f>
        <v/>
      </c>
      <c r="B216" s="39" t="str">
        <f>IF(test[[#This Row],[Alt BT def]]&lt;&gt;"",IF(LEFT(test[[#This Row],[Alt BT def]],2)="BT",HYPERLINK("#'EN 16931'!A"&amp;MATCH(test[[#This Row],[Alt BT def]], 'EN 16931'!A:A, 0),test[[#This Row],[Alt BT def]]),HYPERLINK("#'EN 16931'!B"&amp;MATCH(test[[#This Row],[Alt BT def]], 'EN 16931'!B:B, 0),test[[#This Row],[Alt BT def]])),"")</f>
        <v/>
      </c>
      <c r="C216" s="38" t="s">
        <v>2068</v>
      </c>
      <c r="D216" s="38" t="s">
        <v>2293</v>
      </c>
      <c r="E216" s="36" t="s">
        <v>2547</v>
      </c>
      <c r="F216" s="36"/>
      <c r="G216" s="39" t="s">
        <v>2342</v>
      </c>
      <c r="H216" s="38" t="s">
        <v>2099</v>
      </c>
      <c r="I216" s="38" t="s">
        <v>2099</v>
      </c>
    </row>
    <row r="217" spans="1:9" ht="100.8" x14ac:dyDescent="0.3">
      <c r="A217" s="39" t="str">
        <f>IF(test[[#This Row],[BT def]]&lt;&gt;"",IF(LEFT(test[[#This Row],[BT def]],2)="BT",HYPERLINK("#'EN 16931'!A"&amp;MATCH(test[[#This Row],[BT def]], 'EN 16931'!A:A, 0),test[[#This Row],[BT def]]),HYPERLINK("#'EN 16931'!B"&amp;MATCH(test[[#This Row],[BT def]], 'EN 16931'!B:B, 0),test[[#This Row],[BT def]])),"")</f>
        <v>BT-115</v>
      </c>
      <c r="B217" s="39" t="str">
        <f>IF(test[[#This Row],[Alt BT def]]&lt;&gt;"",IF(LEFT(test[[#This Row],[Alt BT def]],2)="BT",HYPERLINK("#'EN 16931'!A"&amp;MATCH(test[[#This Row],[Alt BT def]], 'EN 16931'!A:A, 0),test[[#This Row],[Alt BT def]]),HYPERLINK("#'EN 16931'!B"&amp;MATCH(test[[#This Row],[Alt BT def]], 'EN 16931'!B:B, 0),test[[#This Row],[Alt BT def]])),"")</f>
        <v/>
      </c>
      <c r="C217" s="38" t="s">
        <v>2056</v>
      </c>
      <c r="D217" s="38" t="s">
        <v>2343</v>
      </c>
      <c r="E217" s="36" t="s">
        <v>2569</v>
      </c>
      <c r="F217" s="36"/>
      <c r="G217" s="39" t="s">
        <v>2344</v>
      </c>
      <c r="H217" s="38" t="s">
        <v>51</v>
      </c>
      <c r="I217" s="38" t="s">
        <v>2099</v>
      </c>
    </row>
    <row r="218" spans="1:9" ht="43.2" x14ac:dyDescent="0.3">
      <c r="A218" s="39" t="str">
        <f>IF(test[[#This Row],[BT def]]&lt;&gt;"",IF(LEFT(test[[#This Row],[BT def]],2)="BT",HYPERLINK("#'EN 16931'!A"&amp;MATCH(test[[#This Row],[BT def]], 'EN 16931'!A:A, 0),test[[#This Row],[BT def]]),HYPERLINK("#'EN 16931'!B"&amp;MATCH(test[[#This Row],[BT def]], 'EN 16931'!B:B, 0),test[[#This Row],[BT def]])),"")</f>
        <v/>
      </c>
      <c r="B218" s="39" t="str">
        <f>IF(test[[#This Row],[Alt BT def]]&lt;&gt;"",IF(LEFT(test[[#This Row],[Alt BT def]],2)="BT",HYPERLINK("#'EN 16931'!A"&amp;MATCH(test[[#This Row],[Alt BT def]], 'EN 16931'!A:A, 0),test[[#This Row],[Alt BT def]]),HYPERLINK("#'EN 16931'!B"&amp;MATCH(test[[#This Row],[Alt BT def]], 'EN 16931'!B:B, 0),test[[#This Row],[Alt BT def]])),"")</f>
        <v/>
      </c>
      <c r="C218" s="38" t="s">
        <v>2068</v>
      </c>
      <c r="D218" s="38" t="s">
        <v>2293</v>
      </c>
      <c r="E218" s="36" t="s">
        <v>2547</v>
      </c>
      <c r="F218" s="36"/>
      <c r="G218" s="39" t="s">
        <v>2345</v>
      </c>
      <c r="H218" s="38" t="s">
        <v>2099</v>
      </c>
      <c r="I218" s="38" t="s">
        <v>2099</v>
      </c>
    </row>
    <row r="219" spans="1:9" ht="57.6" x14ac:dyDescent="0.3">
      <c r="A219" s="39" t="str">
        <f>IF(test[[#This Row],[BT def]]&lt;&gt;"",IF(LEFT(test[[#This Row],[BT def]],2)="BT",HYPERLINK("#'EN 16931'!A"&amp;MATCH(test[[#This Row],[BT def]], 'EN 16931'!A:A, 0),test[[#This Row],[BT def]]),HYPERLINK("#'EN 16931'!B"&amp;MATCH(test[[#This Row],[BT def]], 'EN 16931'!B:B, 0),test[[#This Row],[BT def]])),"")</f>
        <v>BG-25</v>
      </c>
      <c r="B219" s="39" t="str">
        <f>IF(test[[#This Row],[Alt BT def]]&lt;&gt;"",IF(LEFT(test[[#This Row],[Alt BT def]],2)="BT",HYPERLINK("#'EN 16931'!A"&amp;MATCH(test[[#This Row],[Alt BT def]], 'EN 16931'!A:A, 0),test[[#This Row],[Alt BT def]]),HYPERLINK("#'EN 16931'!B"&amp;MATCH(test[[#This Row],[Alt BT def]], 'EN 16931'!B:B, 0),test[[#This Row],[Alt BT def]])),"")</f>
        <v/>
      </c>
      <c r="C219" s="38" t="s">
        <v>2088</v>
      </c>
      <c r="D219" s="38" t="s">
        <v>2346</v>
      </c>
      <c r="E219" s="36" t="s">
        <v>2570</v>
      </c>
      <c r="F219" s="36"/>
      <c r="G219" s="39" t="s">
        <v>864</v>
      </c>
      <c r="H219" s="38" t="s">
        <v>388</v>
      </c>
      <c r="I219" s="38" t="s">
        <v>2099</v>
      </c>
    </row>
    <row r="220" spans="1:9" ht="86.4" x14ac:dyDescent="0.3">
      <c r="A220" s="39" t="str">
        <f>IF(test[[#This Row],[BT def]]&lt;&gt;"",IF(LEFT(test[[#This Row],[BT def]],2)="BT",HYPERLINK("#'EN 16931'!A"&amp;MATCH(test[[#This Row],[BT def]], 'EN 16931'!A:A, 0),test[[#This Row],[BT def]]),HYPERLINK("#'EN 16931'!B"&amp;MATCH(test[[#This Row],[BT def]], 'EN 16931'!B:B, 0),test[[#This Row],[BT def]])),"")</f>
        <v>BT-126</v>
      </c>
      <c r="B220" s="39" t="str">
        <f>IF(test[[#This Row],[Alt BT def]]&lt;&gt;"",IF(LEFT(test[[#This Row],[Alt BT def]],2)="BT",HYPERLINK("#'EN 16931'!A"&amp;MATCH(test[[#This Row],[Alt BT def]], 'EN 16931'!A:A, 0),test[[#This Row],[Alt BT def]]),HYPERLINK("#'EN 16931'!B"&amp;MATCH(test[[#This Row],[Alt BT def]], 'EN 16931'!B:B, 0),test[[#This Row],[Alt BT def]])),"")</f>
        <v/>
      </c>
      <c r="C220" s="38" t="s">
        <v>2056</v>
      </c>
      <c r="D220" s="38" t="s">
        <v>2121</v>
      </c>
      <c r="E220" s="36" t="s">
        <v>2571</v>
      </c>
      <c r="F220" s="36"/>
      <c r="G220" s="39" t="s">
        <v>865</v>
      </c>
      <c r="H220" s="38" t="s">
        <v>389</v>
      </c>
      <c r="I220" s="38" t="s">
        <v>2099</v>
      </c>
    </row>
    <row r="221" spans="1:9" ht="86.4" x14ac:dyDescent="0.3">
      <c r="A221" s="39" t="str">
        <f>IF(test[[#This Row],[BT def]]&lt;&gt;"",IF(LEFT(test[[#This Row],[BT def]],2)="BT",HYPERLINK("#'EN 16931'!A"&amp;MATCH(test[[#This Row],[BT def]], 'EN 16931'!A:A, 0),test[[#This Row],[BT def]]),HYPERLINK("#'EN 16931'!B"&amp;MATCH(test[[#This Row],[BT def]], 'EN 16931'!B:B, 0),test[[#This Row],[BT def]])),"")</f>
        <v>BT-127</v>
      </c>
      <c r="B221" s="39" t="str">
        <f>IF(test[[#This Row],[Alt BT def]]&lt;&gt;"",IF(LEFT(test[[#This Row],[Alt BT def]],2)="BT",HYPERLINK("#'EN 16931'!A"&amp;MATCH(test[[#This Row],[Alt BT def]], 'EN 16931'!A:A, 0),test[[#This Row],[Alt BT def]]),HYPERLINK("#'EN 16931'!B"&amp;MATCH(test[[#This Row],[Alt BT def]], 'EN 16931'!B:B, 0),test[[#This Row],[Alt BT def]])),"")</f>
        <v/>
      </c>
      <c r="C221" s="38" t="s">
        <v>2058</v>
      </c>
      <c r="D221" s="38" t="s">
        <v>2285</v>
      </c>
      <c r="E221" s="36" t="s">
        <v>2572</v>
      </c>
      <c r="F221" s="36"/>
      <c r="G221" s="39" t="s">
        <v>866</v>
      </c>
      <c r="H221" s="38" t="s">
        <v>390</v>
      </c>
      <c r="I221" s="38" t="s">
        <v>2099</v>
      </c>
    </row>
    <row r="222" spans="1:9" ht="86.4" x14ac:dyDescent="0.3">
      <c r="A222" s="39" t="str">
        <f>IF(test[[#This Row],[BT def]]&lt;&gt;"",IF(LEFT(test[[#This Row],[BT def]],2)="BT",HYPERLINK("#'EN 16931'!A"&amp;MATCH(test[[#This Row],[BT def]], 'EN 16931'!A:A, 0),test[[#This Row],[BT def]]),HYPERLINK("#'EN 16931'!B"&amp;MATCH(test[[#This Row],[BT def]], 'EN 16931'!B:B, 0),test[[#This Row],[BT def]])),"")</f>
        <v>BT-129</v>
      </c>
      <c r="B222" s="39" t="str">
        <f>IF(test[[#This Row],[Alt BT def]]&lt;&gt;"",IF(LEFT(test[[#This Row],[Alt BT def]],2)="BT",HYPERLINK("#'EN 16931'!A"&amp;MATCH(test[[#This Row],[Alt BT def]], 'EN 16931'!A:A, 0),test[[#This Row],[Alt BT def]]),HYPERLINK("#'EN 16931'!B"&amp;MATCH(test[[#This Row],[Alt BT def]], 'EN 16931'!B:B, 0),test[[#This Row],[Alt BT def]])),"")</f>
        <v/>
      </c>
      <c r="C222" s="38" t="s">
        <v>2056</v>
      </c>
      <c r="D222" s="38" t="s">
        <v>2347</v>
      </c>
      <c r="E222" s="36" t="s">
        <v>2573</v>
      </c>
      <c r="F222" s="36"/>
      <c r="G222" s="39" t="s">
        <v>149</v>
      </c>
      <c r="H222" s="38" t="s">
        <v>61</v>
      </c>
      <c r="I222" s="38" t="s">
        <v>2099</v>
      </c>
    </row>
    <row r="223" spans="1:9" ht="302.39999999999998" x14ac:dyDescent="0.3">
      <c r="A223" s="39" t="str">
        <f>IF(test[[#This Row],[BT def]]&lt;&gt;"",IF(LEFT(test[[#This Row],[BT def]],2)="BT",HYPERLINK("#'EN 16931'!A"&amp;MATCH(test[[#This Row],[BT def]], 'EN 16931'!A:A, 0),test[[#This Row],[BT def]]),HYPERLINK("#'EN 16931'!B"&amp;MATCH(test[[#This Row],[BT def]], 'EN 16931'!B:B, 0),test[[#This Row],[BT def]])),"")</f>
        <v>BT-130</v>
      </c>
      <c r="B223" s="39" t="str">
        <f>IF(test[[#This Row],[Alt BT def]]&lt;&gt;"",IF(LEFT(test[[#This Row],[Alt BT def]],2)="BT",HYPERLINK("#'EN 16931'!A"&amp;MATCH(test[[#This Row],[Alt BT def]], 'EN 16931'!A:A, 0),test[[#This Row],[Alt BT def]]),HYPERLINK("#'EN 16931'!B"&amp;MATCH(test[[#This Row],[Alt BT def]], 'EN 16931'!B:B, 0),test[[#This Row],[Alt BT def]])),"")</f>
        <v/>
      </c>
      <c r="C223" s="38" t="s">
        <v>2068</v>
      </c>
      <c r="D223" s="38" t="s">
        <v>2348</v>
      </c>
      <c r="E223" s="36" t="s">
        <v>2574</v>
      </c>
      <c r="F223" s="36"/>
      <c r="G223" s="39" t="s">
        <v>868</v>
      </c>
      <c r="H223" s="38" t="s">
        <v>392</v>
      </c>
      <c r="I223" s="38" t="s">
        <v>2099</v>
      </c>
    </row>
    <row r="224" spans="1:9" ht="158.4" x14ac:dyDescent="0.3">
      <c r="A224" s="39" t="str">
        <f>IF(test[[#This Row],[BT def]]&lt;&gt;"",IF(LEFT(test[[#This Row],[BT def]],2)="BT",HYPERLINK("#'EN 16931'!A"&amp;MATCH(test[[#This Row],[BT def]], 'EN 16931'!A:A, 0),test[[#This Row],[BT def]]),HYPERLINK("#'EN 16931'!B"&amp;MATCH(test[[#This Row],[BT def]], 'EN 16931'!B:B, 0),test[[#This Row],[BT def]])),"")</f>
        <v>BT-131</v>
      </c>
      <c r="B224" s="39" t="str">
        <f>IF(test[[#This Row],[Alt BT def]]&lt;&gt;"",IF(LEFT(test[[#This Row],[Alt BT def]],2)="BT",HYPERLINK("#'EN 16931'!A"&amp;MATCH(test[[#This Row],[Alt BT def]], 'EN 16931'!A:A, 0),test[[#This Row],[Alt BT def]]),HYPERLINK("#'EN 16931'!B"&amp;MATCH(test[[#This Row],[Alt BT def]], 'EN 16931'!B:B, 0),test[[#This Row],[Alt BT def]])),"")</f>
        <v/>
      </c>
      <c r="C224" s="38" t="s">
        <v>2056</v>
      </c>
      <c r="D224" s="38" t="s">
        <v>2322</v>
      </c>
      <c r="E224" s="36" t="s">
        <v>2575</v>
      </c>
      <c r="F224" s="36"/>
      <c r="G224" s="39" t="s">
        <v>156</v>
      </c>
      <c r="H224" s="38" t="s">
        <v>66</v>
      </c>
      <c r="I224" s="38" t="s">
        <v>2099</v>
      </c>
    </row>
    <row r="225" spans="1:9" ht="43.2" x14ac:dyDescent="0.3">
      <c r="A225" s="39" t="str">
        <f>IF(test[[#This Row],[BT def]]&lt;&gt;"",IF(LEFT(test[[#This Row],[BT def]],2)="BT",HYPERLINK("#'EN 16931'!A"&amp;MATCH(test[[#This Row],[BT def]], 'EN 16931'!A:A, 0),test[[#This Row],[BT def]]),HYPERLINK("#'EN 16931'!B"&amp;MATCH(test[[#This Row],[BT def]], 'EN 16931'!B:B, 0),test[[#This Row],[BT def]])),"")</f>
        <v/>
      </c>
      <c r="B225" s="39" t="str">
        <f>IF(test[[#This Row],[Alt BT def]]&lt;&gt;"",IF(LEFT(test[[#This Row],[Alt BT def]],2)="BT",HYPERLINK("#'EN 16931'!A"&amp;MATCH(test[[#This Row],[Alt BT def]], 'EN 16931'!A:A, 0),test[[#This Row],[Alt BT def]]),HYPERLINK("#'EN 16931'!B"&amp;MATCH(test[[#This Row],[Alt BT def]], 'EN 16931'!B:B, 0),test[[#This Row],[Alt BT def]])),"")</f>
        <v/>
      </c>
      <c r="C225" s="38" t="s">
        <v>2068</v>
      </c>
      <c r="D225" s="38" t="s">
        <v>2293</v>
      </c>
      <c r="E225" s="36" t="s">
        <v>2547</v>
      </c>
      <c r="F225" s="36"/>
      <c r="G225" s="39" t="s">
        <v>2349</v>
      </c>
      <c r="H225" s="38" t="s">
        <v>2099</v>
      </c>
      <c r="I225" s="38" t="s">
        <v>2099</v>
      </c>
    </row>
    <row r="226" spans="1:9" ht="115.2" x14ac:dyDescent="0.3">
      <c r="A226" s="39" t="str">
        <f>IF(test[[#This Row],[BT def]]&lt;&gt;"",IF(LEFT(test[[#This Row],[BT def]],2)="BT",HYPERLINK("#'EN 16931'!A"&amp;MATCH(test[[#This Row],[BT def]], 'EN 16931'!A:A, 0),test[[#This Row],[BT def]]),HYPERLINK("#'EN 16931'!B"&amp;MATCH(test[[#This Row],[BT def]], 'EN 16931'!B:B, 0),test[[#This Row],[BT def]])),"")</f>
        <v>BT-133</v>
      </c>
      <c r="B226" s="39" t="str">
        <f>IF(test[[#This Row],[Alt BT def]]&lt;&gt;"",IF(LEFT(test[[#This Row],[Alt BT def]],2)="BT",HYPERLINK("#'EN 16931'!A"&amp;MATCH(test[[#This Row],[Alt BT def]], 'EN 16931'!A:A, 0),test[[#This Row],[Alt BT def]]),HYPERLINK("#'EN 16931'!B"&amp;MATCH(test[[#This Row],[Alt BT def]], 'EN 16931'!B:B, 0),test[[#This Row],[Alt BT def]])),"")</f>
        <v/>
      </c>
      <c r="C226" s="38" t="s">
        <v>2058</v>
      </c>
      <c r="D226" s="38" t="s">
        <v>2350</v>
      </c>
      <c r="E226" s="36" t="s">
        <v>2576</v>
      </c>
      <c r="F226" s="36"/>
      <c r="G226" s="39" t="s">
        <v>870</v>
      </c>
      <c r="H226" s="38" t="s">
        <v>394</v>
      </c>
      <c r="I226" s="38" t="s">
        <v>2099</v>
      </c>
    </row>
    <row r="227" spans="1:9" ht="72" x14ac:dyDescent="0.3">
      <c r="A227" s="39" t="str">
        <f>IF(test[[#This Row],[BT def]]&lt;&gt;"",IF(LEFT(test[[#This Row],[BT def]],2)="BT",HYPERLINK("#'EN 16931'!A"&amp;MATCH(test[[#This Row],[BT def]], 'EN 16931'!A:A, 0),test[[#This Row],[BT def]]),HYPERLINK("#'EN 16931'!B"&amp;MATCH(test[[#This Row],[BT def]], 'EN 16931'!B:B, 0),test[[#This Row],[BT def]])),"")</f>
        <v>BG-26</v>
      </c>
      <c r="B227" s="39" t="str">
        <f>IF(test[[#This Row],[Alt BT def]]&lt;&gt;"",IF(LEFT(test[[#This Row],[Alt BT def]],2)="BT",HYPERLINK("#'EN 16931'!A"&amp;MATCH(test[[#This Row],[Alt BT def]], 'EN 16931'!A:A, 0),test[[#This Row],[Alt BT def]]),HYPERLINK("#'EN 16931'!B"&amp;MATCH(test[[#This Row],[Alt BT def]], 'EN 16931'!B:B, 0),test[[#This Row],[Alt BT def]])),"")</f>
        <v/>
      </c>
      <c r="C227" s="38" t="s">
        <v>2058</v>
      </c>
      <c r="D227" s="38" t="s">
        <v>2351</v>
      </c>
      <c r="E227" s="36" t="s">
        <v>2577</v>
      </c>
      <c r="F227" s="36"/>
      <c r="G227" s="39" t="s">
        <v>871</v>
      </c>
      <c r="H227" s="38" t="s">
        <v>395</v>
      </c>
      <c r="I227" s="38" t="s">
        <v>2099</v>
      </c>
    </row>
    <row r="228" spans="1:9" ht="86.4" x14ac:dyDescent="0.3">
      <c r="A228" s="39" t="str">
        <f>IF(test[[#This Row],[BT def]]&lt;&gt;"",IF(LEFT(test[[#This Row],[BT def]],2)="BT",HYPERLINK("#'EN 16931'!A"&amp;MATCH(test[[#This Row],[BT def]], 'EN 16931'!A:A, 0),test[[#This Row],[BT def]]),HYPERLINK("#'EN 16931'!B"&amp;MATCH(test[[#This Row],[BT def]], 'EN 16931'!B:B, 0),test[[#This Row],[BT def]])),"")</f>
        <v>BT-134</v>
      </c>
      <c r="B228" s="39" t="str">
        <f>IF(test[[#This Row],[Alt BT def]]&lt;&gt;"",IF(LEFT(test[[#This Row],[Alt BT def]],2)="BT",HYPERLINK("#'EN 16931'!A"&amp;MATCH(test[[#This Row],[Alt BT def]], 'EN 16931'!A:A, 0),test[[#This Row],[Alt BT def]]),HYPERLINK("#'EN 16931'!B"&amp;MATCH(test[[#This Row],[Alt BT def]], 'EN 16931'!B:B, 0),test[[#This Row],[Alt BT def]])),"")</f>
        <v/>
      </c>
      <c r="C228" s="38" t="s">
        <v>2058</v>
      </c>
      <c r="D228" s="38" t="s">
        <v>2352</v>
      </c>
      <c r="E228" s="36" t="s">
        <v>2578</v>
      </c>
      <c r="F228" s="36"/>
      <c r="G228" s="39" t="s">
        <v>872</v>
      </c>
      <c r="H228" s="38" t="s">
        <v>396</v>
      </c>
      <c r="I228" s="38" t="s">
        <v>2099</v>
      </c>
    </row>
    <row r="229" spans="1:9" ht="86.4" x14ac:dyDescent="0.3">
      <c r="A229" s="39" t="str">
        <f>IF(test[[#This Row],[BT def]]&lt;&gt;"",IF(LEFT(test[[#This Row],[BT def]],2)="BT",HYPERLINK("#'EN 16931'!A"&amp;MATCH(test[[#This Row],[BT def]], 'EN 16931'!A:A, 0),test[[#This Row],[BT def]]),HYPERLINK("#'EN 16931'!B"&amp;MATCH(test[[#This Row],[BT def]], 'EN 16931'!B:B, 0),test[[#This Row],[BT def]])),"")</f>
        <v>BT-135</v>
      </c>
      <c r="B229" s="39" t="str">
        <f>IF(test[[#This Row],[Alt BT def]]&lt;&gt;"",IF(LEFT(test[[#This Row],[Alt BT def]],2)="BT",HYPERLINK("#'EN 16931'!A"&amp;MATCH(test[[#This Row],[Alt BT def]], 'EN 16931'!A:A, 0),test[[#This Row],[Alt BT def]]),HYPERLINK("#'EN 16931'!B"&amp;MATCH(test[[#This Row],[Alt BT def]], 'EN 16931'!B:B, 0),test[[#This Row],[Alt BT def]])),"")</f>
        <v/>
      </c>
      <c r="C229" s="38" t="s">
        <v>2058</v>
      </c>
      <c r="D229" s="38" t="s">
        <v>2353</v>
      </c>
      <c r="E229" s="36" t="s">
        <v>2579</v>
      </c>
      <c r="F229" s="36"/>
      <c r="G229" s="39" t="s">
        <v>873</v>
      </c>
      <c r="H229" s="38" t="s">
        <v>397</v>
      </c>
      <c r="I229" s="38" t="s">
        <v>2099</v>
      </c>
    </row>
    <row r="230" spans="1:9" x14ac:dyDescent="0.3">
      <c r="A230" s="39" t="str">
        <f>IF(test[[#This Row],[BT def]]&lt;&gt;"",IF(LEFT(test[[#This Row],[BT def]],2)="BT",HYPERLINK("#'EN 16931'!A"&amp;MATCH(test[[#This Row],[BT def]], 'EN 16931'!A:A, 0),test[[#This Row],[BT def]]),HYPERLINK("#'EN 16931'!B"&amp;MATCH(test[[#This Row],[BT def]], 'EN 16931'!B:B, 0),test[[#This Row],[BT def]])),"")</f>
        <v/>
      </c>
      <c r="B230" s="39" t="str">
        <f>IF(test[[#This Row],[Alt BT def]]&lt;&gt;"",IF(LEFT(test[[#This Row],[Alt BT def]],2)="BT",HYPERLINK("#'EN 16931'!A"&amp;MATCH(test[[#This Row],[Alt BT def]], 'EN 16931'!A:A, 0),test[[#This Row],[Alt BT def]]),HYPERLINK("#'EN 16931'!B"&amp;MATCH(test[[#This Row],[Alt BT def]], 'EN 16931'!B:B, 0),test[[#This Row],[Alt BT def]])),"")</f>
        <v/>
      </c>
      <c r="C230" s="38" t="s">
        <v>2058</v>
      </c>
      <c r="D230" s="38" t="s">
        <v>2354</v>
      </c>
      <c r="E230" s="38" t="s">
        <v>2089</v>
      </c>
      <c r="F230" s="38"/>
      <c r="G230" s="39" t="s">
        <v>2355</v>
      </c>
      <c r="H230" s="38" t="s">
        <v>2099</v>
      </c>
      <c r="I230" s="38" t="s">
        <v>2099</v>
      </c>
    </row>
    <row r="231" spans="1:9" ht="86.4" x14ac:dyDescent="0.3">
      <c r="A231" s="39" t="str">
        <f>IF(test[[#This Row],[BT def]]&lt;&gt;"",IF(LEFT(test[[#This Row],[BT def]],2)="BT",HYPERLINK("#'EN 16931'!A"&amp;MATCH(test[[#This Row],[BT def]], 'EN 16931'!A:A, 0),test[[#This Row],[BT def]]),HYPERLINK("#'EN 16931'!B"&amp;MATCH(test[[#This Row],[BT def]], 'EN 16931'!B:B, 0),test[[#This Row],[BT def]])),"")</f>
        <v>BT-132</v>
      </c>
      <c r="B231" s="39" t="str">
        <f>IF(test[[#This Row],[Alt BT def]]&lt;&gt;"",IF(LEFT(test[[#This Row],[Alt BT def]],2)="BT",HYPERLINK("#'EN 16931'!A"&amp;MATCH(test[[#This Row],[Alt BT def]], 'EN 16931'!A:A, 0),test[[#This Row],[Alt BT def]]),HYPERLINK("#'EN 16931'!B"&amp;MATCH(test[[#This Row],[Alt BT def]], 'EN 16931'!B:B, 0),test[[#This Row],[Alt BT def]])),"")</f>
        <v/>
      </c>
      <c r="C231" s="38" t="s">
        <v>2056</v>
      </c>
      <c r="D231" s="38" t="s">
        <v>2356</v>
      </c>
      <c r="E231" s="36" t="s">
        <v>2580</v>
      </c>
      <c r="F231" s="36"/>
      <c r="G231" s="39" t="s">
        <v>869</v>
      </c>
      <c r="H231" s="38" t="s">
        <v>393</v>
      </c>
      <c r="I231" s="38" t="s">
        <v>2099</v>
      </c>
    </row>
    <row r="232" spans="1:9" x14ac:dyDescent="0.3">
      <c r="A232" s="39" t="str">
        <f>IF(test[[#This Row],[BT def]]&lt;&gt;"",IF(LEFT(test[[#This Row],[BT def]],2)="BT",HYPERLINK("#'EN 16931'!A"&amp;MATCH(test[[#This Row],[BT def]], 'EN 16931'!A:A, 0),test[[#This Row],[BT def]]),HYPERLINK("#'EN 16931'!B"&amp;MATCH(test[[#This Row],[BT def]], 'EN 16931'!B:B, 0),test[[#This Row],[BT def]])),"")</f>
        <v/>
      </c>
      <c r="B232" s="39" t="str">
        <f>IF(test[[#This Row],[Alt BT def]]&lt;&gt;"",IF(LEFT(test[[#This Row],[Alt BT def]],2)="BT",HYPERLINK("#'EN 16931'!A"&amp;MATCH(test[[#This Row],[Alt BT def]], 'EN 16931'!A:A, 0),test[[#This Row],[Alt BT def]]),HYPERLINK("#'EN 16931'!B"&amp;MATCH(test[[#This Row],[Alt BT def]], 'EN 16931'!B:B, 0),test[[#This Row],[Alt BT def]])),"")</f>
        <v/>
      </c>
      <c r="C232" s="38" t="s">
        <v>2058</v>
      </c>
      <c r="D232" s="38" t="s">
        <v>2357</v>
      </c>
      <c r="E232" s="38" t="s">
        <v>2090</v>
      </c>
      <c r="F232" s="38"/>
      <c r="G232" s="39" t="s">
        <v>2358</v>
      </c>
      <c r="H232" s="38" t="s">
        <v>2099</v>
      </c>
      <c r="I232" s="38" t="s">
        <v>2099</v>
      </c>
    </row>
    <row r="233" spans="1:9" ht="86.4" x14ac:dyDescent="0.3">
      <c r="A233" s="39" t="str">
        <f>IF(test[[#This Row],[BT def]]&lt;&gt;"",IF(LEFT(test[[#This Row],[BT def]],2)="BT",HYPERLINK("#'EN 16931'!A"&amp;MATCH(test[[#This Row],[BT def]], 'EN 16931'!A:A, 0),test[[#This Row],[BT def]]),HYPERLINK("#'EN 16931'!B"&amp;MATCH(test[[#This Row],[BT def]], 'EN 16931'!B:B, 0),test[[#This Row],[BT def]])),"")</f>
        <v>BT-128</v>
      </c>
      <c r="B233" s="39" t="str">
        <f>IF(test[[#This Row],[Alt BT def]]&lt;&gt;"",IF(LEFT(test[[#This Row],[Alt BT def]],2)="BT",HYPERLINK("#'EN 16931'!A"&amp;MATCH(test[[#This Row],[Alt BT def]], 'EN 16931'!A:A, 0),test[[#This Row],[Alt BT def]]),HYPERLINK("#'EN 16931'!B"&amp;MATCH(test[[#This Row],[Alt BT def]], 'EN 16931'!B:B, 0),test[[#This Row],[Alt BT def]])),"")</f>
        <v/>
      </c>
      <c r="C233" s="38" t="s">
        <v>2056</v>
      </c>
      <c r="D233" s="38" t="s">
        <v>2128</v>
      </c>
      <c r="E233" s="36" t="s">
        <v>2581</v>
      </c>
      <c r="F233" s="36"/>
      <c r="G233" s="39" t="s">
        <v>2359</v>
      </c>
      <c r="H233" s="38" t="s">
        <v>391</v>
      </c>
      <c r="I233" s="38" t="s">
        <v>2099</v>
      </c>
    </row>
    <row r="234" spans="1:9" ht="100.8" x14ac:dyDescent="0.3">
      <c r="A234" s="39" t="str">
        <f>IF(test[[#This Row],[BT def]]&lt;&gt;"",IF(LEFT(test[[#This Row],[BT def]],2)="BT",HYPERLINK("#'EN 16931'!A"&amp;MATCH(test[[#This Row],[BT def]], 'EN 16931'!A:A, 0),test[[#This Row],[BT def]]),HYPERLINK("#'EN 16931'!B"&amp;MATCH(test[[#This Row],[BT def]], 'EN 16931'!B:B, 0),test[[#This Row],[BT def]])),"")</f>
        <v/>
      </c>
      <c r="B234" s="39" t="str">
        <f>IF(test[[#This Row],[Alt BT def]]&lt;&gt;"",IF(LEFT(test[[#This Row],[Alt BT def]],2)="BT",HYPERLINK("#'EN 16931'!A"&amp;MATCH(test[[#This Row],[Alt BT def]], 'EN 16931'!A:A, 0),test[[#This Row],[Alt BT def]]),HYPERLINK("#'EN 16931'!B"&amp;MATCH(test[[#This Row],[Alt BT def]], 'EN 16931'!B:B, 0),test[[#This Row],[Alt BT def]])),"")</f>
        <v/>
      </c>
      <c r="C234" s="38" t="s">
        <v>2066</v>
      </c>
      <c r="D234" s="38" t="s">
        <v>2166</v>
      </c>
      <c r="E234" s="36" t="s">
        <v>2582</v>
      </c>
      <c r="F234" s="36"/>
      <c r="G234" s="39" t="s">
        <v>2360</v>
      </c>
      <c r="H234" s="38" t="s">
        <v>2099</v>
      </c>
      <c r="I234" s="38" t="s">
        <v>2099</v>
      </c>
    </row>
    <row r="235" spans="1:9" ht="100.8" x14ac:dyDescent="0.3">
      <c r="A235" s="39" t="str">
        <f>IF(test[[#This Row],[BT def]]&lt;&gt;"",IF(LEFT(test[[#This Row],[BT def]],2)="BT",HYPERLINK("#'EN 16931'!A"&amp;MATCH(test[[#This Row],[BT def]], 'EN 16931'!A:A, 0),test[[#This Row],[BT def]]),HYPERLINK("#'EN 16931'!B"&amp;MATCH(test[[#This Row],[BT def]], 'EN 16931'!B:B, 0),test[[#This Row],[BT def]])),"")</f>
        <v>BT-128</v>
      </c>
      <c r="B235" s="39" t="str">
        <f>IF(test[[#This Row],[Alt BT def]]&lt;&gt;"",IF(LEFT(test[[#This Row],[Alt BT def]],2)="BT",HYPERLINK("#'EN 16931'!A"&amp;MATCH(test[[#This Row],[Alt BT def]], 'EN 16931'!A:A, 0),test[[#This Row],[Alt BT def]]),HYPERLINK("#'EN 16931'!B"&amp;MATCH(test[[#This Row],[Alt BT def]], 'EN 16931'!B:B, 0),test[[#This Row],[Alt BT def]])),"")</f>
        <v/>
      </c>
      <c r="C235" s="38" t="s">
        <v>2056</v>
      </c>
      <c r="D235" s="38" t="s">
        <v>2361</v>
      </c>
      <c r="E235" s="36" t="s">
        <v>2441</v>
      </c>
      <c r="F235" s="36"/>
      <c r="G235" s="39" t="s">
        <v>2362</v>
      </c>
      <c r="H235" s="38" t="s">
        <v>391</v>
      </c>
      <c r="I235" s="38" t="s">
        <v>2099</v>
      </c>
    </row>
    <row r="236" spans="1:9" ht="100.8" x14ac:dyDescent="0.3">
      <c r="A236" s="39" t="str">
        <f>IF(test[[#This Row],[BT def]]&lt;&gt;"",IF(LEFT(test[[#This Row],[BT def]],2)="BT",HYPERLINK("#'EN 16931'!A"&amp;MATCH(test[[#This Row],[BT def]], 'EN 16931'!A:A, 0),test[[#This Row],[BT def]]),HYPERLINK("#'EN 16931'!B"&amp;MATCH(test[[#This Row],[BT def]], 'EN 16931'!B:B, 0),test[[#This Row],[BT def]])),"")</f>
        <v>BG-27</v>
      </c>
      <c r="B236" s="39" t="str">
        <f>IF(test[[#This Row],[Alt BT def]]&lt;&gt;"",IF(LEFT(test[[#This Row],[Alt BT def]],2)="BT",HYPERLINK("#'EN 16931'!A"&amp;MATCH(test[[#This Row],[Alt BT def]], 'EN 16931'!A:A, 0),test[[#This Row],[Alt BT def]]),HYPERLINK("#'EN 16931'!B"&amp;MATCH(test[[#This Row],[Alt BT def]], 'EN 16931'!B:B, 0),test[[#This Row],[Alt BT def]])),"")</f>
        <v>BG-28</v>
      </c>
      <c r="C236" s="38" t="s">
        <v>2060</v>
      </c>
      <c r="D236" s="38" t="s">
        <v>2363</v>
      </c>
      <c r="E236" s="36" t="s">
        <v>2583</v>
      </c>
      <c r="F236" s="36" t="s">
        <v>2634</v>
      </c>
      <c r="G236" s="39" t="s">
        <v>874</v>
      </c>
      <c r="H236" s="38" t="s">
        <v>398</v>
      </c>
      <c r="I236" s="38" t="s">
        <v>403</v>
      </c>
    </row>
    <row r="237" spans="1:9" ht="86.4" x14ac:dyDescent="0.3">
      <c r="A237" s="39" t="str">
        <f>IF(test[[#This Row],[BT def]]&lt;&gt;"",IF(LEFT(test[[#This Row],[BT def]],2)="BT",HYPERLINK("#'EN 16931'!A"&amp;MATCH(test[[#This Row],[BT def]], 'EN 16931'!A:A, 0),test[[#This Row],[BT def]]),HYPERLINK("#'EN 16931'!B"&amp;MATCH(test[[#This Row],[BT def]], 'EN 16931'!B:B, 0),test[[#This Row],[BT def]])),"")</f>
        <v/>
      </c>
      <c r="B237" s="39" t="str">
        <f>IF(test[[#This Row],[Alt BT def]]&lt;&gt;"",IF(LEFT(test[[#This Row],[Alt BT def]],2)="BT",HYPERLINK("#'EN 16931'!A"&amp;MATCH(test[[#This Row],[Alt BT def]], 'EN 16931'!A:A, 0),test[[#This Row],[Alt BT def]]),HYPERLINK("#'EN 16931'!B"&amp;MATCH(test[[#This Row],[Alt BT def]], 'EN 16931'!B:B, 0),test[[#This Row],[Alt BT def]])),"")</f>
        <v/>
      </c>
      <c r="C237" s="38" t="s">
        <v>2056</v>
      </c>
      <c r="D237" s="38" t="s">
        <v>2364</v>
      </c>
      <c r="E237" s="36" t="s">
        <v>2584</v>
      </c>
      <c r="F237" s="36"/>
      <c r="G237" s="39" t="s">
        <v>2365</v>
      </c>
      <c r="H237" s="38" t="s">
        <v>2099</v>
      </c>
      <c r="I237" s="38" t="s">
        <v>2099</v>
      </c>
    </row>
    <row r="238" spans="1:9" ht="86.4" x14ac:dyDescent="0.3">
      <c r="A238" s="39" t="str">
        <f>IF(test[[#This Row],[BT def]]&lt;&gt;"",IF(LEFT(test[[#This Row],[BT def]],2)="BT",HYPERLINK("#'EN 16931'!A"&amp;MATCH(test[[#This Row],[BT def]], 'EN 16931'!A:A, 0),test[[#This Row],[BT def]]),HYPERLINK("#'EN 16931'!B"&amp;MATCH(test[[#This Row],[BT def]], 'EN 16931'!B:B, 0),test[[#This Row],[BT def]])),"")</f>
        <v>BT-140</v>
      </c>
      <c r="B238" s="39" t="str">
        <f>IF(test[[#This Row],[Alt BT def]]&lt;&gt;"",IF(LEFT(test[[#This Row],[Alt BT def]],2)="BT",HYPERLINK("#'EN 16931'!A"&amp;MATCH(test[[#This Row],[Alt BT def]], 'EN 16931'!A:A, 0),test[[#This Row],[Alt BT def]]),HYPERLINK("#'EN 16931'!B"&amp;MATCH(test[[#This Row],[Alt BT def]], 'EN 16931'!B:B, 0),test[[#This Row],[Alt BT def]])),"")</f>
        <v>BT-145</v>
      </c>
      <c r="C238" s="38" t="s">
        <v>2058</v>
      </c>
      <c r="D238" s="38" t="s">
        <v>2366</v>
      </c>
      <c r="E238" s="36" t="s">
        <v>2585</v>
      </c>
      <c r="F238" s="36" t="s">
        <v>2635</v>
      </c>
      <c r="G238" s="39" t="s">
        <v>875</v>
      </c>
      <c r="H238" s="38" t="s">
        <v>402</v>
      </c>
      <c r="I238" s="38" t="s">
        <v>407</v>
      </c>
    </row>
    <row r="239" spans="1:9" ht="86.4" x14ac:dyDescent="0.3">
      <c r="A239" s="39" t="str">
        <f>IF(test[[#This Row],[BT def]]&lt;&gt;"",IF(LEFT(test[[#This Row],[BT def]],2)="BT",HYPERLINK("#'EN 16931'!A"&amp;MATCH(test[[#This Row],[BT def]], 'EN 16931'!A:A, 0),test[[#This Row],[BT def]]),HYPERLINK("#'EN 16931'!B"&amp;MATCH(test[[#This Row],[BT def]], 'EN 16931'!B:B, 0),test[[#This Row],[BT def]])),"")</f>
        <v>BT-139</v>
      </c>
      <c r="B239" s="39" t="str">
        <f>IF(test[[#This Row],[Alt BT def]]&lt;&gt;"",IF(LEFT(test[[#This Row],[Alt BT def]],2)="BT",HYPERLINK("#'EN 16931'!A"&amp;MATCH(test[[#This Row],[Alt BT def]], 'EN 16931'!A:A, 0),test[[#This Row],[Alt BT def]]),HYPERLINK("#'EN 16931'!B"&amp;MATCH(test[[#This Row],[Alt BT def]], 'EN 16931'!B:B, 0),test[[#This Row],[Alt BT def]])),"")</f>
        <v>BT-144</v>
      </c>
      <c r="C239" s="38" t="s">
        <v>2058</v>
      </c>
      <c r="D239" s="38" t="s">
        <v>2367</v>
      </c>
      <c r="E239" s="36" t="s">
        <v>2586</v>
      </c>
      <c r="F239" s="36" t="s">
        <v>2636</v>
      </c>
      <c r="G239" s="39" t="s">
        <v>876</v>
      </c>
      <c r="H239" s="38" t="s">
        <v>401</v>
      </c>
      <c r="I239" s="38" t="s">
        <v>406</v>
      </c>
    </row>
    <row r="240" spans="1:9" ht="144" x14ac:dyDescent="0.3">
      <c r="A240" s="39" t="str">
        <f>IF(test[[#This Row],[BT def]]&lt;&gt;"",IF(LEFT(test[[#This Row],[BT def]],2)="BT",HYPERLINK("#'EN 16931'!A"&amp;MATCH(test[[#This Row],[BT def]], 'EN 16931'!A:A, 0),test[[#This Row],[BT def]]),HYPERLINK("#'EN 16931'!B"&amp;MATCH(test[[#This Row],[BT def]], 'EN 16931'!B:B, 0),test[[#This Row],[BT def]])),"")</f>
        <v>BT-138</v>
      </c>
      <c r="B240" s="39" t="str">
        <f>IF(test[[#This Row],[Alt BT def]]&lt;&gt;"",IF(LEFT(test[[#This Row],[Alt BT def]],2)="BT",HYPERLINK("#'EN 16931'!A"&amp;MATCH(test[[#This Row],[Alt BT def]], 'EN 16931'!A:A, 0),test[[#This Row],[Alt BT def]]),HYPERLINK("#'EN 16931'!B"&amp;MATCH(test[[#This Row],[Alt BT def]], 'EN 16931'!B:B, 0),test[[#This Row],[Alt BT def]])),"")</f>
        <v>BT-143</v>
      </c>
      <c r="C240" s="38" t="s">
        <v>2058</v>
      </c>
      <c r="D240" s="38" t="s">
        <v>2368</v>
      </c>
      <c r="E240" s="36" t="s">
        <v>2587</v>
      </c>
      <c r="F240" s="36" t="s">
        <v>2637</v>
      </c>
      <c r="G240" s="39" t="s">
        <v>877</v>
      </c>
      <c r="H240" s="38" t="s">
        <v>400</v>
      </c>
      <c r="I240" s="38" t="s">
        <v>405</v>
      </c>
    </row>
    <row r="241" spans="1:9" ht="100.8" x14ac:dyDescent="0.3">
      <c r="A241" s="39" t="str">
        <f>IF(test[[#This Row],[BT def]]&lt;&gt;"",IF(LEFT(test[[#This Row],[BT def]],2)="BT",HYPERLINK("#'EN 16931'!A"&amp;MATCH(test[[#This Row],[BT def]], 'EN 16931'!A:A, 0),test[[#This Row],[BT def]]),HYPERLINK("#'EN 16931'!B"&amp;MATCH(test[[#This Row],[BT def]], 'EN 16931'!B:B, 0),test[[#This Row],[BT def]])),"")</f>
        <v>BT-136</v>
      </c>
      <c r="B241" s="39" t="str">
        <f>IF(test[[#This Row],[Alt BT def]]&lt;&gt;"",IF(LEFT(test[[#This Row],[Alt BT def]],2)="BT",HYPERLINK("#'EN 16931'!A"&amp;MATCH(test[[#This Row],[Alt BT def]], 'EN 16931'!A:A, 0),test[[#This Row],[Alt BT def]]),HYPERLINK("#'EN 16931'!B"&amp;MATCH(test[[#This Row],[Alt BT def]], 'EN 16931'!B:B, 0),test[[#This Row],[Alt BT def]])),"")</f>
        <v>BT-141</v>
      </c>
      <c r="C241" s="38" t="s">
        <v>2056</v>
      </c>
      <c r="D241" s="38" t="s">
        <v>2369</v>
      </c>
      <c r="E241" s="36" t="s">
        <v>2588</v>
      </c>
      <c r="F241" s="36" t="s">
        <v>2638</v>
      </c>
      <c r="G241" s="39" t="s">
        <v>151</v>
      </c>
      <c r="H241" s="36" t="s">
        <v>152</v>
      </c>
      <c r="I241" s="38" t="s">
        <v>161</v>
      </c>
    </row>
    <row r="242" spans="1:9" ht="43.2" x14ac:dyDescent="0.3">
      <c r="A242" s="39" t="str">
        <f>IF(test[[#This Row],[BT def]]&lt;&gt;"",IF(LEFT(test[[#This Row],[BT def]],2)="BT",HYPERLINK("#'EN 16931'!A"&amp;MATCH(test[[#This Row],[BT def]], 'EN 16931'!A:A, 0),test[[#This Row],[BT def]]),HYPERLINK("#'EN 16931'!B"&amp;MATCH(test[[#This Row],[BT def]], 'EN 16931'!B:B, 0),test[[#This Row],[BT def]])),"")</f>
        <v/>
      </c>
      <c r="B242" s="39" t="str">
        <f>IF(test[[#This Row],[Alt BT def]]&lt;&gt;"",IF(LEFT(test[[#This Row],[Alt BT def]],2)="BT",HYPERLINK("#'EN 16931'!A"&amp;MATCH(test[[#This Row],[Alt BT def]], 'EN 16931'!A:A, 0),test[[#This Row],[Alt BT def]]),HYPERLINK("#'EN 16931'!B"&amp;MATCH(test[[#This Row],[Alt BT def]], 'EN 16931'!B:B, 0),test[[#This Row],[Alt BT def]])),"")</f>
        <v/>
      </c>
      <c r="C242" s="38" t="s">
        <v>2068</v>
      </c>
      <c r="D242" s="38" t="s">
        <v>2308</v>
      </c>
      <c r="E242" s="36" t="s">
        <v>2547</v>
      </c>
      <c r="F242" s="36"/>
      <c r="G242" s="39" t="s">
        <v>2370</v>
      </c>
      <c r="H242" s="38" t="s">
        <v>2099</v>
      </c>
      <c r="I242" s="38" t="s">
        <v>2099</v>
      </c>
    </row>
    <row r="243" spans="1:9" ht="158.4" x14ac:dyDescent="0.3">
      <c r="A243" s="39" t="str">
        <f>IF(test[[#This Row],[BT def]]&lt;&gt;"",IF(LEFT(test[[#This Row],[BT def]],2)="BT",HYPERLINK("#'EN 16931'!A"&amp;MATCH(test[[#This Row],[BT def]], 'EN 16931'!A:A, 0),test[[#This Row],[BT def]]),HYPERLINK("#'EN 16931'!B"&amp;MATCH(test[[#This Row],[BT def]], 'EN 16931'!B:B, 0),test[[#This Row],[BT def]])),"")</f>
        <v>BT-137</v>
      </c>
      <c r="B243" s="39" t="str">
        <f>IF(test[[#This Row],[Alt BT def]]&lt;&gt;"",IF(LEFT(test[[#This Row],[Alt BT def]],2)="BT",HYPERLINK("#'EN 16931'!A"&amp;MATCH(test[[#This Row],[Alt BT def]], 'EN 16931'!A:A, 0),test[[#This Row],[Alt BT def]]),HYPERLINK("#'EN 16931'!B"&amp;MATCH(test[[#This Row],[Alt BT def]], 'EN 16931'!B:B, 0),test[[#This Row],[Alt BT def]])),"")</f>
        <v>BT-142</v>
      </c>
      <c r="C243" s="38" t="s">
        <v>2058</v>
      </c>
      <c r="D243" s="38" t="s">
        <v>2371</v>
      </c>
      <c r="E243" s="36" t="s">
        <v>2589</v>
      </c>
      <c r="F243" s="36" t="s">
        <v>2639</v>
      </c>
      <c r="G243" s="39" t="s">
        <v>878</v>
      </c>
      <c r="H243" s="38" t="s">
        <v>399</v>
      </c>
      <c r="I243" s="38" t="s">
        <v>404</v>
      </c>
    </row>
    <row r="244" spans="1:9" ht="43.2" x14ac:dyDescent="0.3">
      <c r="A244" s="39" t="str">
        <f>IF(test[[#This Row],[BT def]]&lt;&gt;"",IF(LEFT(test[[#This Row],[BT def]],2)="BT",HYPERLINK("#'EN 16931'!A"&amp;MATCH(test[[#This Row],[BT def]], 'EN 16931'!A:A, 0),test[[#This Row],[BT def]]),HYPERLINK("#'EN 16931'!B"&amp;MATCH(test[[#This Row],[BT def]], 'EN 16931'!B:B, 0),test[[#This Row],[BT def]])),"")</f>
        <v/>
      </c>
      <c r="B244" s="39" t="str">
        <f>IF(test[[#This Row],[Alt BT def]]&lt;&gt;"",IF(LEFT(test[[#This Row],[Alt BT def]],2)="BT",HYPERLINK("#'EN 16931'!A"&amp;MATCH(test[[#This Row],[Alt BT def]], 'EN 16931'!A:A, 0),test[[#This Row],[Alt BT def]]),HYPERLINK("#'EN 16931'!B"&amp;MATCH(test[[#This Row],[Alt BT def]], 'EN 16931'!B:B, 0),test[[#This Row],[Alt BT def]])),"")</f>
        <v/>
      </c>
      <c r="C244" s="38" t="s">
        <v>2068</v>
      </c>
      <c r="D244" s="38" t="s">
        <v>2308</v>
      </c>
      <c r="E244" s="36" t="s">
        <v>2547</v>
      </c>
      <c r="F244" s="36"/>
      <c r="G244" s="39" t="s">
        <v>2372</v>
      </c>
      <c r="H244" s="38" t="s">
        <v>2099</v>
      </c>
      <c r="I244" s="38" t="s">
        <v>2099</v>
      </c>
    </row>
    <row r="245" spans="1:9" ht="72" x14ac:dyDescent="0.3">
      <c r="A245" s="39" t="str">
        <f>IF(test[[#This Row],[BT def]]&lt;&gt;"",IF(LEFT(test[[#This Row],[BT def]],2)="BT",HYPERLINK("#'EN 16931'!A"&amp;MATCH(test[[#This Row],[BT def]], 'EN 16931'!A:A, 0),test[[#This Row],[BT def]]),HYPERLINK("#'EN 16931'!B"&amp;MATCH(test[[#This Row],[BT def]], 'EN 16931'!B:B, 0),test[[#This Row],[BT def]])),"")</f>
        <v>BG-31</v>
      </c>
      <c r="B245" s="39" t="str">
        <f>IF(test[[#This Row],[Alt BT def]]&lt;&gt;"",IF(LEFT(test[[#This Row],[Alt BT def]],2)="BT",HYPERLINK("#'EN 16931'!A"&amp;MATCH(test[[#This Row],[Alt BT def]], 'EN 16931'!A:A, 0),test[[#This Row],[Alt BT def]]),HYPERLINK("#'EN 16931'!B"&amp;MATCH(test[[#This Row],[Alt BT def]], 'EN 16931'!B:B, 0),test[[#This Row],[Alt BT def]])),"")</f>
        <v/>
      </c>
      <c r="C245" s="38" t="s">
        <v>2056</v>
      </c>
      <c r="D245" s="38" t="s">
        <v>2373</v>
      </c>
      <c r="E245" s="36" t="s">
        <v>2590</v>
      </c>
      <c r="F245" s="36"/>
      <c r="G245" s="39" t="s">
        <v>888</v>
      </c>
      <c r="H245" s="38" t="s">
        <v>415</v>
      </c>
      <c r="I245" s="38" t="s">
        <v>2099</v>
      </c>
    </row>
    <row r="246" spans="1:9" ht="115.2" x14ac:dyDescent="0.3">
      <c r="A246" s="39" t="str">
        <f>IF(test[[#This Row],[BT def]]&lt;&gt;"",IF(LEFT(test[[#This Row],[BT def]],2)="BT",HYPERLINK("#'EN 16931'!A"&amp;MATCH(test[[#This Row],[BT def]], 'EN 16931'!A:A, 0),test[[#This Row],[BT def]]),HYPERLINK("#'EN 16931'!B"&amp;MATCH(test[[#This Row],[BT def]], 'EN 16931'!B:B, 0),test[[#This Row],[BT def]])),"")</f>
        <v>BT-154</v>
      </c>
      <c r="B246" s="39" t="str">
        <f>IF(test[[#This Row],[Alt BT def]]&lt;&gt;"",IF(LEFT(test[[#This Row],[Alt BT def]],2)="BT",HYPERLINK("#'EN 16931'!A"&amp;MATCH(test[[#This Row],[Alt BT def]], 'EN 16931'!A:A, 0),test[[#This Row],[Alt BT def]]),HYPERLINK("#'EN 16931'!B"&amp;MATCH(test[[#This Row],[Alt BT def]], 'EN 16931'!B:B, 0),test[[#This Row],[Alt BT def]])),"")</f>
        <v/>
      </c>
      <c r="C246" s="38" t="s">
        <v>2058</v>
      </c>
      <c r="D246" s="38" t="s">
        <v>2374</v>
      </c>
      <c r="E246" s="36" t="s">
        <v>2591</v>
      </c>
      <c r="F246" s="36"/>
      <c r="G246" s="39" t="s">
        <v>889</v>
      </c>
      <c r="H246" s="38" t="s">
        <v>416</v>
      </c>
      <c r="I246" s="38" t="s">
        <v>2099</v>
      </c>
    </row>
    <row r="247" spans="1:9" ht="72" x14ac:dyDescent="0.3">
      <c r="A247" s="39" t="str">
        <f>IF(test[[#This Row],[BT def]]&lt;&gt;"",IF(LEFT(test[[#This Row],[BT def]],2)="BT",HYPERLINK("#'EN 16931'!A"&amp;MATCH(test[[#This Row],[BT def]], 'EN 16931'!A:A, 0),test[[#This Row],[BT def]]),HYPERLINK("#'EN 16931'!B"&amp;MATCH(test[[#This Row],[BT def]], 'EN 16931'!B:B, 0),test[[#This Row],[BT def]])),"")</f>
        <v>BT-153</v>
      </c>
      <c r="B247" s="39" t="str">
        <f>IF(test[[#This Row],[Alt BT def]]&lt;&gt;"",IF(LEFT(test[[#This Row],[Alt BT def]],2)="BT",HYPERLINK("#'EN 16931'!A"&amp;MATCH(test[[#This Row],[Alt BT def]], 'EN 16931'!A:A, 0),test[[#This Row],[Alt BT def]]),HYPERLINK("#'EN 16931'!B"&amp;MATCH(test[[#This Row],[Alt BT def]], 'EN 16931'!B:B, 0),test[[#This Row],[Alt BT def]])),"")</f>
        <v/>
      </c>
      <c r="C247" s="38" t="s">
        <v>2056</v>
      </c>
      <c r="D247" s="38" t="s">
        <v>2228</v>
      </c>
      <c r="E247" s="36" t="s">
        <v>2592</v>
      </c>
      <c r="F247" s="36"/>
      <c r="G247" s="39" t="s">
        <v>148</v>
      </c>
      <c r="H247" s="38" t="s">
        <v>58</v>
      </c>
      <c r="I247" s="38" t="s">
        <v>2099</v>
      </c>
    </row>
    <row r="248" spans="1:9" x14ac:dyDescent="0.3">
      <c r="A248" s="39" t="str">
        <f>IF(test[[#This Row],[BT def]]&lt;&gt;"",IF(LEFT(test[[#This Row],[BT def]],2)="BT",HYPERLINK("#'EN 16931'!A"&amp;MATCH(test[[#This Row],[BT def]], 'EN 16931'!A:A, 0),test[[#This Row],[BT def]]),HYPERLINK("#'EN 16931'!B"&amp;MATCH(test[[#This Row],[BT def]], 'EN 16931'!B:B, 0),test[[#This Row],[BT def]])),"")</f>
        <v/>
      </c>
      <c r="B248" s="39" t="str">
        <f>IF(test[[#This Row],[Alt BT def]]&lt;&gt;"",IF(LEFT(test[[#This Row],[Alt BT def]],2)="BT",HYPERLINK("#'EN 16931'!A"&amp;MATCH(test[[#This Row],[Alt BT def]], 'EN 16931'!A:A, 0),test[[#This Row],[Alt BT def]]),HYPERLINK("#'EN 16931'!B"&amp;MATCH(test[[#This Row],[Alt BT def]], 'EN 16931'!B:B, 0),test[[#This Row],[Alt BT def]])),"")</f>
        <v/>
      </c>
      <c r="C248" s="38" t="s">
        <v>2058</v>
      </c>
      <c r="D248" s="38" t="s">
        <v>2375</v>
      </c>
      <c r="E248" s="38" t="s">
        <v>2091</v>
      </c>
      <c r="F248" s="38"/>
      <c r="G248" s="39" t="s">
        <v>2376</v>
      </c>
      <c r="H248" s="38" t="s">
        <v>2099</v>
      </c>
      <c r="I248" s="38" t="s">
        <v>2099</v>
      </c>
    </row>
    <row r="249" spans="1:9" ht="86.4" x14ac:dyDescent="0.3">
      <c r="A249" s="39" t="str">
        <f>IF(test[[#This Row],[BT def]]&lt;&gt;"",IF(LEFT(test[[#This Row],[BT def]],2)="BT",HYPERLINK("#'EN 16931'!A"&amp;MATCH(test[[#This Row],[BT def]], 'EN 16931'!A:A, 0),test[[#This Row],[BT def]]),HYPERLINK("#'EN 16931'!B"&amp;MATCH(test[[#This Row],[BT def]], 'EN 16931'!B:B, 0),test[[#This Row],[BT def]])),"")</f>
        <v>BT-156</v>
      </c>
      <c r="B249" s="39" t="str">
        <f>IF(test[[#This Row],[Alt BT def]]&lt;&gt;"",IF(LEFT(test[[#This Row],[Alt BT def]],2)="BT",HYPERLINK("#'EN 16931'!A"&amp;MATCH(test[[#This Row],[Alt BT def]], 'EN 16931'!A:A, 0),test[[#This Row],[Alt BT def]]),HYPERLINK("#'EN 16931'!B"&amp;MATCH(test[[#This Row],[Alt BT def]], 'EN 16931'!B:B, 0),test[[#This Row],[Alt BT def]])),"")</f>
        <v/>
      </c>
      <c r="C249" s="38" t="s">
        <v>2056</v>
      </c>
      <c r="D249" s="38" t="s">
        <v>2170</v>
      </c>
      <c r="E249" s="36" t="s">
        <v>2593</v>
      </c>
      <c r="F249" s="36"/>
      <c r="G249" s="39" t="s">
        <v>891</v>
      </c>
      <c r="H249" s="38" t="s">
        <v>418</v>
      </c>
      <c r="I249" s="38" t="s">
        <v>2099</v>
      </c>
    </row>
    <row r="250" spans="1:9" x14ac:dyDescent="0.3">
      <c r="A250" s="39" t="str">
        <f>IF(test[[#This Row],[BT def]]&lt;&gt;"",IF(LEFT(test[[#This Row],[BT def]],2)="BT",HYPERLINK("#'EN 16931'!A"&amp;MATCH(test[[#This Row],[BT def]], 'EN 16931'!A:A, 0),test[[#This Row],[BT def]]),HYPERLINK("#'EN 16931'!B"&amp;MATCH(test[[#This Row],[BT def]], 'EN 16931'!B:B, 0),test[[#This Row],[BT def]])),"")</f>
        <v/>
      </c>
      <c r="B250" s="39" t="str">
        <f>IF(test[[#This Row],[Alt BT def]]&lt;&gt;"",IF(LEFT(test[[#This Row],[Alt BT def]],2)="BT",HYPERLINK("#'EN 16931'!A"&amp;MATCH(test[[#This Row],[Alt BT def]], 'EN 16931'!A:A, 0),test[[#This Row],[Alt BT def]]),HYPERLINK("#'EN 16931'!B"&amp;MATCH(test[[#This Row],[Alt BT def]], 'EN 16931'!B:B, 0),test[[#This Row],[Alt BT def]])),"")</f>
        <v/>
      </c>
      <c r="C250" s="38" t="s">
        <v>2058</v>
      </c>
      <c r="D250" s="38" t="s">
        <v>2377</v>
      </c>
      <c r="E250" s="38" t="s">
        <v>2092</v>
      </c>
      <c r="F250" s="38"/>
      <c r="G250" s="39" t="s">
        <v>2378</v>
      </c>
      <c r="H250" s="38" t="s">
        <v>2099</v>
      </c>
      <c r="I250" s="38" t="s">
        <v>2099</v>
      </c>
    </row>
    <row r="251" spans="1:9" ht="86.4" x14ac:dyDescent="0.3">
      <c r="A251" s="39" t="str">
        <f>IF(test[[#This Row],[BT def]]&lt;&gt;"",IF(LEFT(test[[#This Row],[BT def]],2)="BT",HYPERLINK("#'EN 16931'!A"&amp;MATCH(test[[#This Row],[BT def]], 'EN 16931'!A:A, 0),test[[#This Row],[BT def]]),HYPERLINK("#'EN 16931'!B"&amp;MATCH(test[[#This Row],[BT def]], 'EN 16931'!B:B, 0),test[[#This Row],[BT def]])),"")</f>
        <v>BT-155</v>
      </c>
      <c r="B251" s="39" t="str">
        <f>IF(test[[#This Row],[Alt BT def]]&lt;&gt;"",IF(LEFT(test[[#This Row],[Alt BT def]],2)="BT",HYPERLINK("#'EN 16931'!A"&amp;MATCH(test[[#This Row],[Alt BT def]], 'EN 16931'!A:A, 0),test[[#This Row],[Alt BT def]]),HYPERLINK("#'EN 16931'!B"&amp;MATCH(test[[#This Row],[Alt BT def]], 'EN 16931'!B:B, 0),test[[#This Row],[Alt BT def]])),"")</f>
        <v/>
      </c>
      <c r="C251" s="38" t="s">
        <v>2056</v>
      </c>
      <c r="D251" s="38" t="s">
        <v>2170</v>
      </c>
      <c r="E251" s="36" t="s">
        <v>2594</v>
      </c>
      <c r="F251" s="36"/>
      <c r="G251" s="39" t="s">
        <v>890</v>
      </c>
      <c r="H251" s="38" t="s">
        <v>417</v>
      </c>
      <c r="I251" s="38" t="s">
        <v>2099</v>
      </c>
    </row>
    <row r="252" spans="1:9" x14ac:dyDescent="0.3">
      <c r="A252" s="39" t="str">
        <f>IF(test[[#This Row],[BT def]]&lt;&gt;"",IF(LEFT(test[[#This Row],[BT def]],2)="BT",HYPERLINK("#'EN 16931'!A"&amp;MATCH(test[[#This Row],[BT def]], 'EN 16931'!A:A, 0),test[[#This Row],[BT def]]),HYPERLINK("#'EN 16931'!B"&amp;MATCH(test[[#This Row],[BT def]], 'EN 16931'!B:B, 0),test[[#This Row],[BT def]])),"")</f>
        <v/>
      </c>
      <c r="B252" s="39" t="str">
        <f>IF(test[[#This Row],[Alt BT def]]&lt;&gt;"",IF(LEFT(test[[#This Row],[Alt BT def]],2)="BT",HYPERLINK("#'EN 16931'!A"&amp;MATCH(test[[#This Row],[Alt BT def]], 'EN 16931'!A:A, 0),test[[#This Row],[Alt BT def]]),HYPERLINK("#'EN 16931'!B"&amp;MATCH(test[[#This Row],[Alt BT def]], 'EN 16931'!B:B, 0),test[[#This Row],[Alt BT def]])),"")</f>
        <v/>
      </c>
      <c r="C252" s="38" t="s">
        <v>2058</v>
      </c>
      <c r="D252" s="38" t="s">
        <v>2379</v>
      </c>
      <c r="E252" s="38" t="s">
        <v>2093</v>
      </c>
      <c r="F252" s="38"/>
      <c r="G252" s="39" t="s">
        <v>2380</v>
      </c>
      <c r="H252" s="38" t="s">
        <v>2099</v>
      </c>
      <c r="I252" s="38" t="s">
        <v>2099</v>
      </c>
    </row>
    <row r="253" spans="1:9" ht="86.4" x14ac:dyDescent="0.3">
      <c r="A253" s="39" t="str">
        <f>IF(test[[#This Row],[BT def]]&lt;&gt;"",IF(LEFT(test[[#This Row],[BT def]],2)="BT",HYPERLINK("#'EN 16931'!A"&amp;MATCH(test[[#This Row],[BT def]], 'EN 16931'!A:A, 0),test[[#This Row],[BT def]]),HYPERLINK("#'EN 16931'!B"&amp;MATCH(test[[#This Row],[BT def]], 'EN 16931'!B:B, 0),test[[#This Row],[BT def]])),"")</f>
        <v>BT-157</v>
      </c>
      <c r="B253" s="39" t="str">
        <f>IF(test[[#This Row],[Alt BT def]]&lt;&gt;"",IF(LEFT(test[[#This Row],[Alt BT def]],2)="BT",HYPERLINK("#'EN 16931'!A"&amp;MATCH(test[[#This Row],[Alt BT def]], 'EN 16931'!A:A, 0),test[[#This Row],[Alt BT def]]),HYPERLINK("#'EN 16931'!B"&amp;MATCH(test[[#This Row],[Alt BT def]], 'EN 16931'!B:B, 0),test[[#This Row],[Alt BT def]])),"")</f>
        <v/>
      </c>
      <c r="C253" s="38" t="s">
        <v>2056</v>
      </c>
      <c r="D253" s="38" t="s">
        <v>2170</v>
      </c>
      <c r="E253" s="36" t="s">
        <v>2595</v>
      </c>
      <c r="F253" s="36"/>
      <c r="G253" s="39" t="s">
        <v>2381</v>
      </c>
      <c r="H253" s="38" t="s">
        <v>419</v>
      </c>
      <c r="I253" s="38" t="s">
        <v>2099</v>
      </c>
    </row>
    <row r="254" spans="1:9" ht="100.8" x14ac:dyDescent="0.3">
      <c r="A254" s="39" t="str">
        <f>IF(test[[#This Row],[BT def]]&lt;&gt;"",IF(LEFT(test[[#This Row],[BT def]],2)="BT",HYPERLINK("#'EN 16931'!A"&amp;MATCH(test[[#This Row],[BT def]], 'EN 16931'!A:A, 0),test[[#This Row],[BT def]]),HYPERLINK("#'EN 16931'!B"&amp;MATCH(test[[#This Row],[BT def]], 'EN 16931'!B:B, 0),test[[#This Row],[BT def]])),"")</f>
        <v/>
      </c>
      <c r="B254" s="39" t="str">
        <f>IF(test[[#This Row],[Alt BT def]]&lt;&gt;"",IF(LEFT(test[[#This Row],[Alt BT def]],2)="BT",HYPERLINK("#'EN 16931'!A"&amp;MATCH(test[[#This Row],[Alt BT def]], 'EN 16931'!A:A, 0),test[[#This Row],[Alt BT def]]),HYPERLINK("#'EN 16931'!B"&amp;MATCH(test[[#This Row],[Alt BT def]], 'EN 16931'!B:B, 0),test[[#This Row],[Alt BT def]])),"")</f>
        <v/>
      </c>
      <c r="C254" s="38" t="s">
        <v>2068</v>
      </c>
      <c r="D254" s="38" t="s">
        <v>2172</v>
      </c>
      <c r="E254" s="36" t="s">
        <v>2596</v>
      </c>
      <c r="F254" s="36"/>
      <c r="G254" s="39" t="s">
        <v>2382</v>
      </c>
      <c r="H254" s="38" t="s">
        <v>2099</v>
      </c>
      <c r="I254" s="38" t="s">
        <v>2099</v>
      </c>
    </row>
    <row r="255" spans="1:9" x14ac:dyDescent="0.3">
      <c r="A255" s="39" t="str">
        <f>IF(test[[#This Row],[BT def]]&lt;&gt;"",IF(LEFT(test[[#This Row],[BT def]],2)="BT",HYPERLINK("#'EN 16931'!A"&amp;MATCH(test[[#This Row],[BT def]], 'EN 16931'!A:A, 0),test[[#This Row],[BT def]]),HYPERLINK("#'EN 16931'!B"&amp;MATCH(test[[#This Row],[BT def]], 'EN 16931'!B:B, 0),test[[#This Row],[BT def]])),"")</f>
        <v/>
      </c>
      <c r="B255" s="39" t="str">
        <f>IF(test[[#This Row],[Alt BT def]]&lt;&gt;"",IF(LEFT(test[[#This Row],[Alt BT def]],2)="BT",HYPERLINK("#'EN 16931'!A"&amp;MATCH(test[[#This Row],[Alt BT def]], 'EN 16931'!A:A, 0),test[[#This Row],[Alt BT def]]),HYPERLINK("#'EN 16931'!B"&amp;MATCH(test[[#This Row],[Alt BT def]], 'EN 16931'!B:B, 0),test[[#This Row],[Alt BT def]])),"")</f>
        <v/>
      </c>
      <c r="C255" s="38" t="s">
        <v>2058</v>
      </c>
      <c r="D255" s="38" t="s">
        <v>2383</v>
      </c>
      <c r="E255" s="38" t="s">
        <v>2094</v>
      </c>
      <c r="F255" s="38"/>
      <c r="G255" s="39" t="s">
        <v>2384</v>
      </c>
      <c r="H255" s="38" t="s">
        <v>2099</v>
      </c>
      <c r="I255" s="38" t="s">
        <v>2099</v>
      </c>
    </row>
    <row r="256" spans="1:9" ht="86.4" x14ac:dyDescent="0.3">
      <c r="A256" s="39" t="str">
        <f>IF(test[[#This Row],[BT def]]&lt;&gt;"",IF(LEFT(test[[#This Row],[BT def]],2)="BT",HYPERLINK("#'EN 16931'!A"&amp;MATCH(test[[#This Row],[BT def]], 'EN 16931'!A:A, 0),test[[#This Row],[BT def]]),HYPERLINK("#'EN 16931'!B"&amp;MATCH(test[[#This Row],[BT def]], 'EN 16931'!B:B, 0),test[[#This Row],[BT def]])),"")</f>
        <v>BT-159</v>
      </c>
      <c r="B256" s="39" t="str">
        <f>IF(test[[#This Row],[Alt BT def]]&lt;&gt;"",IF(LEFT(test[[#This Row],[Alt BT def]],2)="BT",HYPERLINK("#'EN 16931'!A"&amp;MATCH(test[[#This Row],[Alt BT def]], 'EN 16931'!A:A, 0),test[[#This Row],[Alt BT def]]),HYPERLINK("#'EN 16931'!B"&amp;MATCH(test[[#This Row],[Alt BT def]], 'EN 16931'!B:B, 0),test[[#This Row],[Alt BT def]])),"")</f>
        <v/>
      </c>
      <c r="C256" s="38" t="s">
        <v>2056</v>
      </c>
      <c r="D256" s="38" t="s">
        <v>2249</v>
      </c>
      <c r="E256" s="36" t="s">
        <v>2597</v>
      </c>
      <c r="F256" s="36"/>
      <c r="G256" s="39" t="s">
        <v>894</v>
      </c>
      <c r="H256" s="38" t="s">
        <v>421</v>
      </c>
      <c r="I256" s="38" t="s">
        <v>2099</v>
      </c>
    </row>
    <row r="257" spans="1:9" x14ac:dyDescent="0.3">
      <c r="A257" s="39" t="str">
        <f>IF(test[[#This Row],[BT def]]&lt;&gt;"",IF(LEFT(test[[#This Row],[BT def]],2)="BT",HYPERLINK("#'EN 16931'!A"&amp;MATCH(test[[#This Row],[BT def]], 'EN 16931'!A:A, 0),test[[#This Row],[BT def]]),HYPERLINK("#'EN 16931'!B"&amp;MATCH(test[[#This Row],[BT def]], 'EN 16931'!B:B, 0),test[[#This Row],[BT def]])),"")</f>
        <v/>
      </c>
      <c r="B257" s="39" t="str">
        <f>IF(test[[#This Row],[Alt BT def]]&lt;&gt;"",IF(LEFT(test[[#This Row],[Alt BT def]],2)="BT",HYPERLINK("#'EN 16931'!A"&amp;MATCH(test[[#This Row],[Alt BT def]], 'EN 16931'!A:A, 0),test[[#This Row],[Alt BT def]]),HYPERLINK("#'EN 16931'!B"&amp;MATCH(test[[#This Row],[Alt BT def]], 'EN 16931'!B:B, 0),test[[#This Row],[Alt BT def]])),"")</f>
        <v/>
      </c>
      <c r="C257" s="38" t="s">
        <v>2060</v>
      </c>
      <c r="D257" s="38" t="s">
        <v>2385</v>
      </c>
      <c r="E257" s="38" t="s">
        <v>2095</v>
      </c>
      <c r="F257" s="38"/>
      <c r="G257" s="39" t="s">
        <v>2386</v>
      </c>
      <c r="H257" s="38" t="s">
        <v>2099</v>
      </c>
      <c r="I257" s="38" t="s">
        <v>2099</v>
      </c>
    </row>
    <row r="258" spans="1:9" ht="86.4" x14ac:dyDescent="0.3">
      <c r="A258" s="39" t="str">
        <f>IF(test[[#This Row],[BT def]]&lt;&gt;"",IF(LEFT(test[[#This Row],[BT def]],2)="BT",HYPERLINK("#'EN 16931'!A"&amp;MATCH(test[[#This Row],[BT def]], 'EN 16931'!A:A, 0),test[[#This Row],[BT def]]),HYPERLINK("#'EN 16931'!B"&amp;MATCH(test[[#This Row],[BT def]], 'EN 16931'!B:B, 0),test[[#This Row],[BT def]])),"")</f>
        <v>BT-158</v>
      </c>
      <c r="B258" s="39" t="str">
        <f>IF(test[[#This Row],[Alt BT def]]&lt;&gt;"",IF(LEFT(test[[#This Row],[Alt BT def]],2)="BT",HYPERLINK("#'EN 16931'!A"&amp;MATCH(test[[#This Row],[Alt BT def]], 'EN 16931'!A:A, 0),test[[#This Row],[Alt BT def]]),HYPERLINK("#'EN 16931'!B"&amp;MATCH(test[[#This Row],[Alt BT def]], 'EN 16931'!B:B, 0),test[[#This Row],[Alt BT def]])),"")</f>
        <v/>
      </c>
      <c r="C258" s="38" t="s">
        <v>2056</v>
      </c>
      <c r="D258" s="38" t="s">
        <v>2387</v>
      </c>
      <c r="E258" s="36" t="s">
        <v>2598</v>
      </c>
      <c r="F258" s="36"/>
      <c r="G258" s="39" t="s">
        <v>2388</v>
      </c>
      <c r="H258" s="38" t="s">
        <v>420</v>
      </c>
      <c r="I258" s="38" t="s">
        <v>2099</v>
      </c>
    </row>
    <row r="259" spans="1:9" ht="100.8" x14ac:dyDescent="0.3">
      <c r="A259" s="39" t="str">
        <f>IF(test[[#This Row],[BT def]]&lt;&gt;"",IF(LEFT(test[[#This Row],[BT def]],2)="BT",HYPERLINK("#'EN 16931'!A"&amp;MATCH(test[[#This Row],[BT def]], 'EN 16931'!A:A, 0),test[[#This Row],[BT def]]),HYPERLINK("#'EN 16931'!B"&amp;MATCH(test[[#This Row],[BT def]], 'EN 16931'!B:B, 0),test[[#This Row],[BT def]])),"")</f>
        <v/>
      </c>
      <c r="B259" s="39" t="str">
        <f>IF(test[[#This Row],[Alt BT def]]&lt;&gt;"",IF(LEFT(test[[#This Row],[Alt BT def]],2)="BT",HYPERLINK("#'EN 16931'!A"&amp;MATCH(test[[#This Row],[Alt BT def]], 'EN 16931'!A:A, 0),test[[#This Row],[Alt BT def]]),HYPERLINK("#'EN 16931'!B"&amp;MATCH(test[[#This Row],[Alt BT def]], 'EN 16931'!B:B, 0),test[[#This Row],[Alt BT def]])),"")</f>
        <v/>
      </c>
      <c r="C259" s="38" t="s">
        <v>2068</v>
      </c>
      <c r="D259" s="38" t="s">
        <v>2389</v>
      </c>
      <c r="E259" s="36" t="s">
        <v>2599</v>
      </c>
      <c r="F259" s="36"/>
      <c r="G259" s="39" t="s">
        <v>2390</v>
      </c>
      <c r="H259" s="38" t="s">
        <v>2099</v>
      </c>
      <c r="I259" s="38" t="s">
        <v>2099</v>
      </c>
    </row>
    <row r="260" spans="1:9" ht="72" x14ac:dyDescent="0.3">
      <c r="A260" s="39" t="str">
        <f>IF(test[[#This Row],[BT def]]&lt;&gt;"",IF(LEFT(test[[#This Row],[BT def]],2)="BT",HYPERLINK("#'EN 16931'!A"&amp;MATCH(test[[#This Row],[BT def]], 'EN 16931'!A:A, 0),test[[#This Row],[BT def]]),HYPERLINK("#'EN 16931'!B"&amp;MATCH(test[[#This Row],[BT def]], 'EN 16931'!B:B, 0),test[[#This Row],[BT def]])),"")</f>
        <v/>
      </c>
      <c r="B260" s="39" t="str">
        <f>IF(test[[#This Row],[Alt BT def]]&lt;&gt;"",IF(LEFT(test[[#This Row],[Alt BT def]],2)="BT",HYPERLINK("#'EN 16931'!A"&amp;MATCH(test[[#This Row],[Alt BT def]], 'EN 16931'!A:A, 0),test[[#This Row],[Alt BT def]]),HYPERLINK("#'EN 16931'!B"&amp;MATCH(test[[#This Row],[Alt BT def]], 'EN 16931'!B:B, 0),test[[#This Row],[Alt BT def]])),"")</f>
        <v/>
      </c>
      <c r="C260" s="38" t="s">
        <v>2066</v>
      </c>
      <c r="D260" s="38" t="s">
        <v>2391</v>
      </c>
      <c r="E260" s="36" t="s">
        <v>2600</v>
      </c>
      <c r="F260" s="36"/>
      <c r="G260" s="39" t="s">
        <v>2392</v>
      </c>
      <c r="H260" s="38" t="s">
        <v>2099</v>
      </c>
      <c r="I260" s="38" t="s">
        <v>2099</v>
      </c>
    </row>
    <row r="261" spans="1:9" ht="100.8" x14ac:dyDescent="0.3">
      <c r="A261" s="39" t="str">
        <f>IF(test[[#This Row],[BT def]]&lt;&gt;"",IF(LEFT(test[[#This Row],[BT def]],2)="BT",HYPERLINK("#'EN 16931'!A"&amp;MATCH(test[[#This Row],[BT def]], 'EN 16931'!A:A, 0),test[[#This Row],[BT def]]),HYPERLINK("#'EN 16931'!B"&amp;MATCH(test[[#This Row],[BT def]], 'EN 16931'!B:B, 0),test[[#This Row],[BT def]])),"")</f>
        <v>BG-30</v>
      </c>
      <c r="B261" s="39" t="str">
        <f>IF(test[[#This Row],[Alt BT def]]&lt;&gt;"",IF(LEFT(test[[#This Row],[Alt BT def]],2)="BT",HYPERLINK("#'EN 16931'!A"&amp;MATCH(test[[#This Row],[Alt BT def]], 'EN 16931'!A:A, 0),test[[#This Row],[Alt BT def]]),HYPERLINK("#'EN 16931'!B"&amp;MATCH(test[[#This Row],[Alt BT def]], 'EN 16931'!B:B, 0),test[[#This Row],[Alt BT def]])),"")</f>
        <v/>
      </c>
      <c r="C261" s="38" t="s">
        <v>2056</v>
      </c>
      <c r="D261" s="38" t="s">
        <v>2393</v>
      </c>
      <c r="E261" s="36" t="s">
        <v>2601</v>
      </c>
      <c r="F261" s="36"/>
      <c r="G261" s="39" t="s">
        <v>886</v>
      </c>
      <c r="H261" s="38" t="s">
        <v>413</v>
      </c>
      <c r="I261" s="38" t="s">
        <v>2099</v>
      </c>
    </row>
    <row r="262" spans="1:9" ht="72" x14ac:dyDescent="0.3">
      <c r="A262" s="39" t="str">
        <f>IF(test[[#This Row],[BT def]]&lt;&gt;"",IF(LEFT(test[[#This Row],[BT def]],2)="BT",HYPERLINK("#'EN 16931'!A"&amp;MATCH(test[[#This Row],[BT def]], 'EN 16931'!A:A, 0),test[[#This Row],[BT def]]),HYPERLINK("#'EN 16931'!B"&amp;MATCH(test[[#This Row],[BT def]], 'EN 16931'!B:B, 0),test[[#This Row],[BT def]])),"")</f>
        <v>Bt-151</v>
      </c>
      <c r="B262" s="39" t="str">
        <f>IF(test[[#This Row],[Alt BT def]]&lt;&gt;"",IF(LEFT(test[[#This Row],[Alt BT def]],2)="BT",HYPERLINK("#'EN 16931'!A"&amp;MATCH(test[[#This Row],[Alt BT def]], 'EN 16931'!A:A, 0),test[[#This Row],[Alt BT def]]),HYPERLINK("#'EN 16931'!B"&amp;MATCH(test[[#This Row],[Alt BT def]], 'EN 16931'!B:B, 0),test[[#This Row],[Alt BT def]])),"")</f>
        <v/>
      </c>
      <c r="C262" s="38" t="s">
        <v>2056</v>
      </c>
      <c r="D262" s="38" t="s">
        <v>2170</v>
      </c>
      <c r="E262" s="36" t="s">
        <v>2602</v>
      </c>
      <c r="F262" s="36"/>
      <c r="G262" s="39" t="s">
        <v>887</v>
      </c>
      <c r="H262" s="38" t="s">
        <v>2615</v>
      </c>
      <c r="I262" s="38" t="s">
        <v>2099</v>
      </c>
    </row>
    <row r="263" spans="1:9" ht="86.4" x14ac:dyDescent="0.3">
      <c r="A263" s="39" t="str">
        <f>IF(test[[#This Row],[BT def]]&lt;&gt;"",IF(LEFT(test[[#This Row],[BT def]],2)="BT",HYPERLINK("#'EN 16931'!A"&amp;MATCH(test[[#This Row],[BT def]], 'EN 16931'!A:A, 0),test[[#This Row],[BT def]]),HYPERLINK("#'EN 16931'!B"&amp;MATCH(test[[#This Row],[BT def]], 'EN 16931'!B:B, 0),test[[#This Row],[BT def]])),"")</f>
        <v>BT-152</v>
      </c>
      <c r="B263" s="39" t="str">
        <f>IF(test[[#This Row],[Alt BT def]]&lt;&gt;"",IF(LEFT(test[[#This Row],[Alt BT def]],2)="BT",HYPERLINK("#'EN 16931'!A"&amp;MATCH(test[[#This Row],[Alt BT def]], 'EN 16931'!A:A, 0),test[[#This Row],[Alt BT def]]),HYPERLINK("#'EN 16931'!B"&amp;MATCH(test[[#This Row],[Alt BT def]], 'EN 16931'!B:B, 0),test[[#This Row],[Alt BT def]])),"")</f>
        <v/>
      </c>
      <c r="C263" s="38" t="s">
        <v>2058</v>
      </c>
      <c r="D263" s="38" t="s">
        <v>2315</v>
      </c>
      <c r="E263" s="36" t="s">
        <v>2603</v>
      </c>
      <c r="F263" s="36"/>
      <c r="G263" s="39" t="s">
        <v>155</v>
      </c>
      <c r="H263" s="38" t="s">
        <v>63</v>
      </c>
      <c r="I263" s="38" t="s">
        <v>2099</v>
      </c>
    </row>
    <row r="264" spans="1:9" x14ac:dyDescent="0.3">
      <c r="A264" s="39" t="str">
        <f>IF(test[[#This Row],[BT def]]&lt;&gt;"",IF(LEFT(test[[#This Row],[BT def]],2)="BT",HYPERLINK("#'EN 16931'!A"&amp;MATCH(test[[#This Row],[BT def]], 'EN 16931'!A:A, 0),test[[#This Row],[BT def]]),HYPERLINK("#'EN 16931'!B"&amp;MATCH(test[[#This Row],[BT def]], 'EN 16931'!B:B, 0),test[[#This Row],[BT def]])),"")</f>
        <v/>
      </c>
      <c r="B264" s="39" t="str">
        <f>IF(test[[#This Row],[Alt BT def]]&lt;&gt;"",IF(LEFT(test[[#This Row],[Alt BT def]],2)="BT",HYPERLINK("#'EN 16931'!A"&amp;MATCH(test[[#This Row],[Alt BT def]], 'EN 16931'!A:A, 0),test[[#This Row],[Alt BT def]]),HYPERLINK("#'EN 16931'!B"&amp;MATCH(test[[#This Row],[Alt BT def]], 'EN 16931'!B:B, 0),test[[#This Row],[Alt BT def]])),"")</f>
        <v/>
      </c>
      <c r="C264" s="38" t="s">
        <v>2056</v>
      </c>
      <c r="D264" s="38" t="s">
        <v>2192</v>
      </c>
      <c r="E264" s="38" t="s">
        <v>2078</v>
      </c>
      <c r="F264" s="38"/>
      <c r="G264" s="39" t="s">
        <v>2394</v>
      </c>
      <c r="H264" s="38" t="s">
        <v>2099</v>
      </c>
      <c r="I264" s="38" t="s">
        <v>2099</v>
      </c>
    </row>
    <row r="265" spans="1:9" ht="43.2" x14ac:dyDescent="0.3">
      <c r="A265" s="39" t="str">
        <f>IF(test[[#This Row],[BT def]]&lt;&gt;"",IF(LEFT(test[[#This Row],[BT def]],2)="BT",HYPERLINK("#'EN 16931'!A"&amp;MATCH(test[[#This Row],[BT def]], 'EN 16931'!A:A, 0),test[[#This Row],[BT def]]),HYPERLINK("#'EN 16931'!B"&amp;MATCH(test[[#This Row],[BT def]], 'EN 16931'!B:B, 0),test[[#This Row],[BT def]])),"")</f>
        <v/>
      </c>
      <c r="B265" s="39" t="str">
        <f>IF(test[[#This Row],[Alt BT def]]&lt;&gt;"",IF(LEFT(test[[#This Row],[Alt BT def]],2)="BT",HYPERLINK("#'EN 16931'!A"&amp;MATCH(test[[#This Row],[Alt BT def]], 'EN 16931'!A:A, 0),test[[#This Row],[Alt BT def]]),HYPERLINK("#'EN 16931'!B"&amp;MATCH(test[[#This Row],[Alt BT def]], 'EN 16931'!B:B, 0),test[[#This Row],[Alt BT def]])),"")</f>
        <v/>
      </c>
      <c r="C265" s="38" t="s">
        <v>2056</v>
      </c>
      <c r="D265" s="38" t="s">
        <v>2194</v>
      </c>
      <c r="E265" s="36" t="s">
        <v>2487</v>
      </c>
      <c r="F265" s="36"/>
      <c r="G265" s="39" t="s">
        <v>2395</v>
      </c>
      <c r="H265" s="38" t="s">
        <v>2099</v>
      </c>
      <c r="I265" s="38" t="s">
        <v>2099</v>
      </c>
    </row>
    <row r="266" spans="1:9" ht="100.8" x14ac:dyDescent="0.3">
      <c r="A266" s="39" t="str">
        <f>IF(test[[#This Row],[BT def]]&lt;&gt;"",IF(LEFT(test[[#This Row],[BT def]],2)="BT",HYPERLINK("#'EN 16931'!A"&amp;MATCH(test[[#This Row],[BT def]], 'EN 16931'!A:A, 0),test[[#This Row],[BT def]]),HYPERLINK("#'EN 16931'!B"&amp;MATCH(test[[#This Row],[BT def]], 'EN 16931'!B:B, 0),test[[#This Row],[BT def]])),"")</f>
        <v>BG-32</v>
      </c>
      <c r="B266" s="39" t="str">
        <f>IF(test[[#This Row],[Alt BT def]]&lt;&gt;"",IF(LEFT(test[[#This Row],[Alt BT def]],2)="BT",HYPERLINK("#'EN 16931'!A"&amp;MATCH(test[[#This Row],[Alt BT def]], 'EN 16931'!A:A, 0),test[[#This Row],[Alt BT def]]),HYPERLINK("#'EN 16931'!B"&amp;MATCH(test[[#This Row],[Alt BT def]], 'EN 16931'!B:B, 0),test[[#This Row],[Alt BT def]])),"")</f>
        <v/>
      </c>
      <c r="C266" s="38" t="s">
        <v>2060</v>
      </c>
      <c r="D266" s="38" t="s">
        <v>2396</v>
      </c>
      <c r="E266" s="36" t="s">
        <v>2604</v>
      </c>
      <c r="F266" s="36"/>
      <c r="G266" s="39" t="s">
        <v>895</v>
      </c>
      <c r="H266" s="38" t="s">
        <v>422</v>
      </c>
      <c r="I266" s="38" t="s">
        <v>2099</v>
      </c>
    </row>
    <row r="267" spans="1:9" ht="86.4" x14ac:dyDescent="0.3">
      <c r="A267" s="39" t="str">
        <f>IF(test[[#This Row],[BT def]]&lt;&gt;"",IF(LEFT(test[[#This Row],[BT def]],2)="BT",HYPERLINK("#'EN 16931'!A"&amp;MATCH(test[[#This Row],[BT def]], 'EN 16931'!A:A, 0),test[[#This Row],[BT def]]),HYPERLINK("#'EN 16931'!B"&amp;MATCH(test[[#This Row],[BT def]], 'EN 16931'!B:B, 0),test[[#This Row],[BT def]])),"")</f>
        <v>BT-160</v>
      </c>
      <c r="B267" s="39" t="str">
        <f>IF(test[[#This Row],[Alt BT def]]&lt;&gt;"",IF(LEFT(test[[#This Row],[Alt BT def]],2)="BT",HYPERLINK("#'EN 16931'!A"&amp;MATCH(test[[#This Row],[Alt BT def]], 'EN 16931'!A:A, 0),test[[#This Row],[Alt BT def]]),HYPERLINK("#'EN 16931'!B"&amp;MATCH(test[[#This Row],[Alt BT def]], 'EN 16931'!B:B, 0),test[[#This Row],[Alt BT def]])),"")</f>
        <v/>
      </c>
      <c r="C267" s="38" t="s">
        <v>2056</v>
      </c>
      <c r="D267" s="38" t="s">
        <v>2176</v>
      </c>
      <c r="E267" s="36" t="s">
        <v>2605</v>
      </c>
      <c r="F267" s="36"/>
      <c r="G267" s="39" t="s">
        <v>896</v>
      </c>
      <c r="H267" s="38" t="s">
        <v>423</v>
      </c>
      <c r="I267" s="38" t="s">
        <v>2099</v>
      </c>
    </row>
    <row r="268" spans="1:9" ht="86.4" x14ac:dyDescent="0.3">
      <c r="A268" s="39" t="str">
        <f>IF(test[[#This Row],[BT def]]&lt;&gt;"",IF(LEFT(test[[#This Row],[BT def]],2)="BT",HYPERLINK("#'EN 16931'!A"&amp;MATCH(test[[#This Row],[BT def]], 'EN 16931'!A:A, 0),test[[#This Row],[BT def]]),HYPERLINK("#'EN 16931'!B"&amp;MATCH(test[[#This Row],[BT def]], 'EN 16931'!B:B, 0),test[[#This Row],[BT def]])),"")</f>
        <v>BT-161</v>
      </c>
      <c r="B268" s="39" t="str">
        <f>IF(test[[#This Row],[Alt BT def]]&lt;&gt;"",IF(LEFT(test[[#This Row],[Alt BT def]],2)="BT",HYPERLINK("#'EN 16931'!A"&amp;MATCH(test[[#This Row],[Alt BT def]], 'EN 16931'!A:A, 0),test[[#This Row],[Alt BT def]]),HYPERLINK("#'EN 16931'!B"&amp;MATCH(test[[#This Row],[Alt BT def]], 'EN 16931'!B:B, 0),test[[#This Row],[Alt BT def]])),"")</f>
        <v/>
      </c>
      <c r="C268" s="38" t="s">
        <v>2056</v>
      </c>
      <c r="D268" s="38" t="s">
        <v>2397</v>
      </c>
      <c r="E268" s="36" t="s">
        <v>2606</v>
      </c>
      <c r="F268" s="36"/>
      <c r="G268" s="39" t="s">
        <v>897</v>
      </c>
      <c r="H268" s="38" t="s">
        <v>424</v>
      </c>
      <c r="I268" s="38" t="s">
        <v>2099</v>
      </c>
    </row>
    <row r="269" spans="1:9" ht="100.8" x14ac:dyDescent="0.3">
      <c r="A269" s="39" t="str">
        <f>IF(test[[#This Row],[BT def]]&lt;&gt;"",IF(LEFT(test[[#This Row],[BT def]],2)="BT",HYPERLINK("#'EN 16931'!A"&amp;MATCH(test[[#This Row],[BT def]], 'EN 16931'!A:A, 0),test[[#This Row],[BT def]]),HYPERLINK("#'EN 16931'!B"&amp;MATCH(test[[#This Row],[BT def]], 'EN 16931'!B:B, 0),test[[#This Row],[BT def]])),"")</f>
        <v>BG-29</v>
      </c>
      <c r="B269" s="39" t="str">
        <f>IF(test[[#This Row],[Alt BT def]]&lt;&gt;"",IF(LEFT(test[[#This Row],[Alt BT def]],2)="BT",HYPERLINK("#'EN 16931'!A"&amp;MATCH(test[[#This Row],[Alt BT def]], 'EN 16931'!A:A, 0),test[[#This Row],[Alt BT def]]),HYPERLINK("#'EN 16931'!B"&amp;MATCH(test[[#This Row],[Alt BT def]], 'EN 16931'!B:B, 0),test[[#This Row],[Alt BT def]])),"")</f>
        <v/>
      </c>
      <c r="C269" s="38" t="s">
        <v>2056</v>
      </c>
      <c r="D269" s="38" t="s">
        <v>2398</v>
      </c>
      <c r="E269" s="36" t="s">
        <v>2607</v>
      </c>
      <c r="F269" s="36"/>
      <c r="G269" s="39" t="s">
        <v>879</v>
      </c>
      <c r="H269" s="38" t="s">
        <v>408</v>
      </c>
      <c r="I269" s="38" t="s">
        <v>2099</v>
      </c>
    </row>
    <row r="270" spans="1:9" ht="158.4" x14ac:dyDescent="0.3">
      <c r="A270" s="39" t="str">
        <f>IF(test[[#This Row],[BT def]]&lt;&gt;"",IF(LEFT(test[[#This Row],[BT def]],2)="BT",HYPERLINK("#'EN 16931'!A"&amp;MATCH(test[[#This Row],[BT def]], 'EN 16931'!A:A, 0),test[[#This Row],[BT def]]),HYPERLINK("#'EN 16931'!B"&amp;MATCH(test[[#This Row],[BT def]], 'EN 16931'!B:B, 0),test[[#This Row],[BT def]])),"")</f>
        <v>BT-146</v>
      </c>
      <c r="B270" s="39" t="str">
        <f>IF(test[[#This Row],[Alt BT def]]&lt;&gt;"",IF(LEFT(test[[#This Row],[Alt BT def]],2)="BT",HYPERLINK("#'EN 16931'!A"&amp;MATCH(test[[#This Row],[Alt BT def]], 'EN 16931'!A:A, 0),test[[#This Row],[Alt BT def]]),HYPERLINK("#'EN 16931'!B"&amp;MATCH(test[[#This Row],[Alt BT def]], 'EN 16931'!B:B, 0),test[[#This Row],[Alt BT def]])),"")</f>
        <v/>
      </c>
      <c r="C270" s="38" t="s">
        <v>2056</v>
      </c>
      <c r="D270" s="38" t="s">
        <v>2399</v>
      </c>
      <c r="E270" s="36" t="s">
        <v>2608</v>
      </c>
      <c r="F270" s="36"/>
      <c r="G270" s="39" t="s">
        <v>150</v>
      </c>
      <c r="H270" s="38" t="s">
        <v>62</v>
      </c>
      <c r="I270" s="38" t="s">
        <v>2099</v>
      </c>
    </row>
    <row r="271" spans="1:9" ht="43.2" x14ac:dyDescent="0.3">
      <c r="A271" s="39" t="str">
        <f>IF(test[[#This Row],[BT def]]&lt;&gt;"",IF(LEFT(test[[#This Row],[BT def]],2)="BT",HYPERLINK("#'EN 16931'!A"&amp;MATCH(test[[#This Row],[BT def]], 'EN 16931'!A:A, 0),test[[#This Row],[BT def]]),HYPERLINK("#'EN 16931'!B"&amp;MATCH(test[[#This Row],[BT def]], 'EN 16931'!B:B, 0),test[[#This Row],[BT def]])),"")</f>
        <v/>
      </c>
      <c r="B271" s="39" t="str">
        <f>IF(test[[#This Row],[Alt BT def]]&lt;&gt;"",IF(LEFT(test[[#This Row],[Alt BT def]],2)="BT",HYPERLINK("#'EN 16931'!A"&amp;MATCH(test[[#This Row],[Alt BT def]], 'EN 16931'!A:A, 0),test[[#This Row],[Alt BT def]]),HYPERLINK("#'EN 16931'!B"&amp;MATCH(test[[#This Row],[Alt BT def]], 'EN 16931'!B:B, 0),test[[#This Row],[Alt BT def]])),"")</f>
        <v/>
      </c>
      <c r="C271" s="38" t="s">
        <v>2068</v>
      </c>
      <c r="D271" s="38" t="s">
        <v>2308</v>
      </c>
      <c r="E271" s="36" t="s">
        <v>2547</v>
      </c>
      <c r="F271" s="36"/>
      <c r="G271" s="39" t="s">
        <v>2400</v>
      </c>
      <c r="H271" s="38" t="s">
        <v>2099</v>
      </c>
      <c r="I271" s="38" t="s">
        <v>2099</v>
      </c>
    </row>
    <row r="272" spans="1:9" ht="86.4" x14ac:dyDescent="0.3">
      <c r="A272" s="39" t="str">
        <f>IF(test[[#This Row],[BT def]]&lt;&gt;"",IF(LEFT(test[[#This Row],[BT def]],2)="BT",HYPERLINK("#'EN 16931'!A"&amp;MATCH(test[[#This Row],[BT def]], 'EN 16931'!A:A, 0),test[[#This Row],[BT def]]),HYPERLINK("#'EN 16931'!B"&amp;MATCH(test[[#This Row],[BT def]], 'EN 16931'!B:B, 0),test[[#This Row],[BT def]])),"")</f>
        <v>BT-149</v>
      </c>
      <c r="B272" s="39" t="str">
        <f>IF(test[[#This Row],[Alt BT def]]&lt;&gt;"",IF(LEFT(test[[#This Row],[Alt BT def]],2)="BT",HYPERLINK("#'EN 16931'!A"&amp;MATCH(test[[#This Row],[Alt BT def]], 'EN 16931'!A:A, 0),test[[#This Row],[Alt BT def]]),HYPERLINK("#'EN 16931'!B"&amp;MATCH(test[[#This Row],[Alt BT def]], 'EN 16931'!B:B, 0),test[[#This Row],[Alt BT def]])),"")</f>
        <v/>
      </c>
      <c r="C272" s="38" t="s">
        <v>2058</v>
      </c>
      <c r="D272" s="38" t="s">
        <v>2401</v>
      </c>
      <c r="E272" s="36" t="s">
        <v>2609</v>
      </c>
      <c r="F272" s="36"/>
      <c r="G272" s="39" t="s">
        <v>880</v>
      </c>
      <c r="H272" s="38" t="s">
        <v>411</v>
      </c>
      <c r="I272" s="38" t="s">
        <v>2099</v>
      </c>
    </row>
    <row r="273" spans="1:9" ht="302.39999999999998" x14ac:dyDescent="0.3">
      <c r="A273" s="39" t="str">
        <f>IF(test[[#This Row],[BT def]]&lt;&gt;"",IF(LEFT(test[[#This Row],[BT def]],2)="BT",HYPERLINK("#'EN 16931'!A"&amp;MATCH(test[[#This Row],[BT def]], 'EN 16931'!A:A, 0),test[[#This Row],[BT def]]),HYPERLINK("#'EN 16931'!B"&amp;MATCH(test[[#This Row],[BT def]], 'EN 16931'!B:B, 0),test[[#This Row],[BT def]])),"")</f>
        <v/>
      </c>
      <c r="B273" s="39" t="str">
        <f>IF(test[[#This Row],[Alt BT def]]&lt;&gt;"",IF(LEFT(test[[#This Row],[Alt BT def]],2)="BT",HYPERLINK("#'EN 16931'!A"&amp;MATCH(test[[#This Row],[Alt BT def]], 'EN 16931'!A:A, 0),test[[#This Row],[Alt BT def]]),HYPERLINK("#'EN 16931'!B"&amp;MATCH(test[[#This Row],[Alt BT def]], 'EN 16931'!B:B, 0),test[[#This Row],[Alt BT def]])),"")</f>
        <v/>
      </c>
      <c r="C273" s="38" t="s">
        <v>2066</v>
      </c>
      <c r="D273" s="38" t="s">
        <v>2402</v>
      </c>
      <c r="E273" s="36" t="s">
        <v>2610</v>
      </c>
      <c r="F273" s="36"/>
      <c r="G273" s="39" t="s">
        <v>2403</v>
      </c>
      <c r="H273" s="38" t="s">
        <v>2099</v>
      </c>
      <c r="I273" s="38" t="s">
        <v>2099</v>
      </c>
    </row>
    <row r="274" spans="1:9" x14ac:dyDescent="0.3">
      <c r="A274" s="39" t="str">
        <f>IF(test[[#This Row],[BT def]]&lt;&gt;"",IF(LEFT(test[[#This Row],[BT def]],2)="BT",HYPERLINK("#'EN 16931'!A"&amp;MATCH(test[[#This Row],[BT def]], 'EN 16931'!A:A, 0),test[[#This Row],[BT def]]),HYPERLINK("#'EN 16931'!B"&amp;MATCH(test[[#This Row],[BT def]], 'EN 16931'!B:B, 0),test[[#This Row],[BT def]])),"")</f>
        <v/>
      </c>
      <c r="B274" s="39" t="str">
        <f>IF(test[[#This Row],[Alt BT def]]&lt;&gt;"",IF(LEFT(test[[#This Row],[Alt BT def]],2)="BT",HYPERLINK("#'EN 16931'!A"&amp;MATCH(test[[#This Row],[Alt BT def]], 'EN 16931'!A:A, 0),test[[#This Row],[Alt BT def]]),HYPERLINK("#'EN 16931'!B"&amp;MATCH(test[[#This Row],[Alt BT def]], 'EN 16931'!B:B, 0),test[[#This Row],[Alt BT def]])),"")</f>
        <v/>
      </c>
      <c r="C274" s="38" t="s">
        <v>2058</v>
      </c>
      <c r="D274" s="38" t="s">
        <v>2404</v>
      </c>
      <c r="E274" s="38" t="s">
        <v>2096</v>
      </c>
      <c r="F274" s="38"/>
      <c r="G274" s="39" t="s">
        <v>2405</v>
      </c>
      <c r="H274" s="38" t="s">
        <v>2099</v>
      </c>
      <c r="I274" s="38" t="s">
        <v>2099</v>
      </c>
    </row>
    <row r="275" spans="1:9" ht="43.2" x14ac:dyDescent="0.3">
      <c r="A275" s="39" t="str">
        <f>IF(test[[#This Row],[BT def]]&lt;&gt;"",IF(LEFT(test[[#This Row],[BT def]],2)="BT",HYPERLINK("#'EN 16931'!A"&amp;MATCH(test[[#This Row],[BT def]], 'EN 16931'!A:A, 0),test[[#This Row],[BT def]]),HYPERLINK("#'EN 16931'!B"&amp;MATCH(test[[#This Row],[BT def]], 'EN 16931'!B:B, 0),test[[#This Row],[BT def]])),"")</f>
        <v/>
      </c>
      <c r="B275" s="39" t="str">
        <f>IF(test[[#This Row],[Alt BT def]]&lt;&gt;"",IF(LEFT(test[[#This Row],[Alt BT def]],2)="BT",HYPERLINK("#'EN 16931'!A"&amp;MATCH(test[[#This Row],[Alt BT def]], 'EN 16931'!A:A, 0),test[[#This Row],[Alt BT def]]),HYPERLINK("#'EN 16931'!B"&amp;MATCH(test[[#This Row],[Alt BT def]], 'EN 16931'!B:B, 0),test[[#This Row],[Alt BT def]])),"")</f>
        <v/>
      </c>
      <c r="C275" s="38" t="s">
        <v>2056</v>
      </c>
      <c r="D275" s="38" t="s">
        <v>2406</v>
      </c>
      <c r="E275" s="36" t="s">
        <v>2611</v>
      </c>
      <c r="F275" s="36"/>
      <c r="G275" s="39" t="s">
        <v>2407</v>
      </c>
      <c r="H275" s="38" t="s">
        <v>2099</v>
      </c>
      <c r="I275" s="38" t="s">
        <v>2099</v>
      </c>
    </row>
    <row r="276" spans="1:9" ht="86.4" x14ac:dyDescent="0.3">
      <c r="A276" s="39" t="str">
        <f>IF(test[[#This Row],[BT def]]&lt;&gt;"",IF(LEFT(test[[#This Row],[BT def]],2)="BT",HYPERLINK("#'EN 16931'!A"&amp;MATCH(test[[#This Row],[BT def]], 'EN 16931'!A:A, 0),test[[#This Row],[BT def]]),HYPERLINK("#'EN 16931'!B"&amp;MATCH(test[[#This Row],[BT def]], 'EN 16931'!B:B, 0),test[[#This Row],[BT def]])),"")</f>
        <v>BT-147</v>
      </c>
      <c r="B276" s="39" t="str">
        <f>IF(test[[#This Row],[Alt BT def]]&lt;&gt;"",IF(LEFT(test[[#This Row],[Alt BT def]],2)="BT",HYPERLINK("#'EN 16931'!A"&amp;MATCH(test[[#This Row],[Alt BT def]], 'EN 16931'!A:A, 0),test[[#This Row],[Alt BT def]]),HYPERLINK("#'EN 16931'!B"&amp;MATCH(test[[#This Row],[Alt BT def]], 'EN 16931'!B:B, 0),test[[#This Row],[Alt BT def]])),"")</f>
        <v/>
      </c>
      <c r="C276" s="38" t="s">
        <v>2056</v>
      </c>
      <c r="D276" s="38" t="s">
        <v>2408</v>
      </c>
      <c r="E276" s="36" t="s">
        <v>2612</v>
      </c>
      <c r="F276" s="36"/>
      <c r="G276" s="39" t="s">
        <v>881</v>
      </c>
      <c r="H276" s="38" t="s">
        <v>409</v>
      </c>
      <c r="I276" s="38" t="s">
        <v>2099</v>
      </c>
    </row>
    <row r="277" spans="1:9" ht="43.2" x14ac:dyDescent="0.3">
      <c r="A277" s="39" t="str">
        <f>IF(test[[#This Row],[BT def]]&lt;&gt;"",IF(LEFT(test[[#This Row],[BT def]],2)="BT",HYPERLINK("#'EN 16931'!A"&amp;MATCH(test[[#This Row],[BT def]], 'EN 16931'!A:A, 0),test[[#This Row],[BT def]]),HYPERLINK("#'EN 16931'!B"&amp;MATCH(test[[#This Row],[BT def]], 'EN 16931'!B:B, 0),test[[#This Row],[BT def]])),"")</f>
        <v/>
      </c>
      <c r="B277" s="39" t="str">
        <f>IF(test[[#This Row],[Alt BT def]]&lt;&gt;"",IF(LEFT(test[[#This Row],[Alt BT def]],2)="BT",HYPERLINK("#'EN 16931'!A"&amp;MATCH(test[[#This Row],[Alt BT def]], 'EN 16931'!A:A, 0),test[[#This Row],[Alt BT def]]),HYPERLINK("#'EN 16931'!B"&amp;MATCH(test[[#This Row],[Alt BT def]], 'EN 16931'!B:B, 0),test[[#This Row],[Alt BT def]])),"")</f>
        <v/>
      </c>
      <c r="C277" s="38" t="s">
        <v>2068</v>
      </c>
      <c r="D277" s="38" t="s">
        <v>2409</v>
      </c>
      <c r="E277" s="36" t="s">
        <v>2547</v>
      </c>
      <c r="F277" s="36"/>
      <c r="G277" s="39" t="s">
        <v>2410</v>
      </c>
      <c r="H277" s="38" t="s">
        <v>2099</v>
      </c>
      <c r="I277" s="38" t="s">
        <v>2099</v>
      </c>
    </row>
    <row r="278" spans="1:9" ht="100.8" x14ac:dyDescent="0.3">
      <c r="A278" s="39" t="str">
        <f>IF(test[[#This Row],[BT def]]&lt;&gt;"",IF(LEFT(test[[#This Row],[BT def]],2)="BT",HYPERLINK("#'EN 16931'!A"&amp;MATCH(test[[#This Row],[BT def]], 'EN 16931'!A:A, 0),test[[#This Row],[BT def]]),HYPERLINK("#'EN 16931'!B"&amp;MATCH(test[[#This Row],[BT def]], 'EN 16931'!B:B, 0),test[[#This Row],[BT def]])),"")</f>
        <v>BT-148</v>
      </c>
      <c r="B278" s="39" t="str">
        <f>IF(test[[#This Row],[Alt BT def]]&lt;&gt;"",IF(LEFT(test[[#This Row],[Alt BT def]],2)="BT",HYPERLINK("#'EN 16931'!A"&amp;MATCH(test[[#This Row],[Alt BT def]], 'EN 16931'!A:A, 0),test[[#This Row],[Alt BT def]]),HYPERLINK("#'EN 16931'!B"&amp;MATCH(test[[#This Row],[Alt BT def]], 'EN 16931'!B:B, 0),test[[#This Row],[Alt BT def]])),"")</f>
        <v/>
      </c>
      <c r="C278" s="38" t="s">
        <v>2058</v>
      </c>
      <c r="D278" s="38" t="s">
        <v>2411</v>
      </c>
      <c r="E278" s="36" t="s">
        <v>2613</v>
      </c>
      <c r="F278" s="36"/>
      <c r="G278" s="39" t="s">
        <v>882</v>
      </c>
      <c r="H278" s="38" t="s">
        <v>410</v>
      </c>
      <c r="I278" s="38" t="s">
        <v>2099</v>
      </c>
    </row>
    <row r="279" spans="1:9" ht="43.2" x14ac:dyDescent="0.3">
      <c r="A279" s="39" t="str">
        <f>IF(test[[#This Row],[BT def]]&lt;&gt;"",IF(LEFT(test[[#This Row],[BT def]],2)="BT",HYPERLINK("#'EN 16931'!A"&amp;MATCH(test[[#This Row],[BT def]], 'EN 16931'!A:A, 0),test[[#This Row],[BT def]]),HYPERLINK("#'EN 16931'!B"&amp;MATCH(test[[#This Row],[BT def]], 'EN 16931'!B:B, 0),test[[#This Row],[BT def]])),"")</f>
        <v/>
      </c>
      <c r="B279" s="39" t="str">
        <f>IF(test[[#This Row],[Alt BT def]]&lt;&gt;"",IF(LEFT(test[[#This Row],[Alt BT def]],2)="BT",HYPERLINK("#'EN 16931'!A"&amp;MATCH(test[[#This Row],[Alt BT def]], 'EN 16931'!A:A, 0),test[[#This Row],[Alt BT def]]),HYPERLINK("#'EN 16931'!B"&amp;MATCH(test[[#This Row],[Alt BT def]], 'EN 16931'!B:B, 0),test[[#This Row],[Alt BT def]])),"")</f>
        <v/>
      </c>
      <c r="C279" s="38" t="s">
        <v>2068</v>
      </c>
      <c r="D279" s="38" t="s">
        <v>2409</v>
      </c>
      <c r="E279" s="36" t="s">
        <v>2547</v>
      </c>
      <c r="F279" s="36"/>
      <c r="G279" s="39" t="s">
        <v>2412</v>
      </c>
      <c r="H279" s="38" t="s">
        <v>2099</v>
      </c>
      <c r="I279" s="38" t="s">
        <v>2099</v>
      </c>
    </row>
  </sheetData>
  <phoneticPr fontId="5" type="noConversion"/>
  <hyperlinks>
    <hyperlink ref="G2" r:id="rId1" xr:uid="{26E97E1B-5AB5-4679-A7CC-56E29F8D34BC}"/>
    <hyperlink ref="G3" r:id="rId2" xr:uid="{D94C2E8A-CFD5-4E7F-8A3B-3FC7225A37A7}"/>
    <hyperlink ref="G4" r:id="rId3" xr:uid="{58448AB5-9F3D-4C28-8460-293231601D58}"/>
    <hyperlink ref="G5" r:id="rId4" xr:uid="{5BC20559-2809-4749-8759-6B0DA0B36C73}"/>
    <hyperlink ref="G6" r:id="rId5" xr:uid="{12534504-578B-4017-B73F-ACD684884A04}"/>
    <hyperlink ref="G7" r:id="rId6" xr:uid="{B7D792EB-229F-4EAD-AC3F-CE8BE09143F2}"/>
    <hyperlink ref="G8" r:id="rId7" xr:uid="{F964E77B-B432-4343-9C71-CE9DFBA706E4}"/>
    <hyperlink ref="G9" r:id="rId8" xr:uid="{164C4077-5912-4C72-9903-3F57C1D4CF60}"/>
    <hyperlink ref="G11" r:id="rId9" xr:uid="{F4ACB061-E846-4C35-96C7-9E07D0D6EB86}"/>
    <hyperlink ref="G12" r:id="rId10" xr:uid="{96F82E9A-C758-425A-81F8-CB72C0D41DB7}"/>
    <hyperlink ref="G13" r:id="rId11" xr:uid="{4B654134-8D58-49D8-9C26-38F0AEE9B265}"/>
    <hyperlink ref="G14" r:id="rId12" xr:uid="{BB7F1E08-1EB7-45B8-AF37-5A06D71F1A2E}"/>
    <hyperlink ref="G15" r:id="rId13" xr:uid="{A3CE67D8-0B74-47EA-B6D8-9DCE4206F08F}"/>
    <hyperlink ref="G16" r:id="rId14" xr:uid="{4B747D68-A3A9-4699-8657-C89B418C42EF}"/>
    <hyperlink ref="G17" r:id="rId15" xr:uid="{E2C8CC91-0D90-4D11-B8F1-1CDA2258F747}"/>
    <hyperlink ref="G18" r:id="rId16" xr:uid="{E6EED64E-0B0E-4EC2-8803-2972C9FAA7D9}"/>
    <hyperlink ref="G19" r:id="rId17" xr:uid="{A3398883-ED87-4298-84B1-6D5416DDC3F6}"/>
    <hyperlink ref="G20" r:id="rId18" xr:uid="{699F172C-41CE-4119-9EC1-96115F273BC1}"/>
    <hyperlink ref="G21" r:id="rId19" xr:uid="{EE2A8931-1FFE-457B-9A98-31940B3FC8F0}"/>
    <hyperlink ref="G22" r:id="rId20" xr:uid="{F057C70A-0DA9-48AF-AF15-ACD2DE57BB33}"/>
    <hyperlink ref="G23" r:id="rId21" xr:uid="{D2A941C3-E40C-4942-AE25-DADAEADACB8B}"/>
    <hyperlink ref="G24" r:id="rId22" xr:uid="{2F9E9EEA-F757-453A-B229-08F1C28588C8}"/>
    <hyperlink ref="G25" r:id="rId23" xr:uid="{D1093906-C544-436B-8D3A-2615A05BADAE}"/>
    <hyperlink ref="G26" r:id="rId24" xr:uid="{FAE1DE25-C51B-4BD9-9385-44018ED00533}"/>
    <hyperlink ref="G27" r:id="rId25" xr:uid="{7DCD3140-37E8-4900-920C-4D7F1C89327B}"/>
    <hyperlink ref="G28" r:id="rId26" xr:uid="{3A480A4A-24DB-4D99-ABA9-F98A05B459BD}"/>
    <hyperlink ref="G29" r:id="rId27" xr:uid="{5D7BDCAE-F27C-4BC4-9AF4-DF0FF7C10D8F}"/>
    <hyperlink ref="G30" r:id="rId28" xr:uid="{64D76A8F-30B5-48EC-BCA9-8720E2B0C0F8}"/>
    <hyperlink ref="G31" r:id="rId29" xr:uid="{014AF0A3-ABFF-497C-9346-BD2DD7BDD155}"/>
    <hyperlink ref="G32" r:id="rId30" xr:uid="{53FC81E2-8BBA-48F9-81D6-1DDA813345E9}"/>
    <hyperlink ref="G33" r:id="rId31" xr:uid="{2B46D5CA-163E-4363-A165-C3FA87CE153D}"/>
    <hyperlink ref="G34" r:id="rId32" xr:uid="{7FC25730-01FB-4FC5-8C2D-F0ED73669764}"/>
    <hyperlink ref="G35" r:id="rId33" xr:uid="{8D8A527F-84B4-4FC6-851C-C08DB0F9B3A3}"/>
    <hyperlink ref="G36" r:id="rId34" xr:uid="{2EA0FD36-54B2-4152-B22E-E16137140A74}"/>
    <hyperlink ref="G37" r:id="rId35" xr:uid="{25A9DA8B-2DFE-45DE-AAE0-B74D5CBACDB0}"/>
    <hyperlink ref="G38" r:id="rId36" xr:uid="{64D7B253-E95C-48D4-9F10-4E575F6444F5}"/>
    <hyperlink ref="G39" r:id="rId37" xr:uid="{BD3A3416-5D39-404E-97C9-C464E0B2321B}"/>
    <hyperlink ref="G40" r:id="rId38" xr:uid="{DF7B6FA8-E9D6-42A3-8FB5-74FE2E475661}"/>
    <hyperlink ref="G41" r:id="rId39" xr:uid="{5F157C59-0AA4-4EF6-A9A4-96888027DD43}"/>
    <hyperlink ref="G42" r:id="rId40" xr:uid="{0A34C239-F5D3-489E-A064-6A7F0A43B601}"/>
    <hyperlink ref="G43" r:id="rId41" xr:uid="{94FF3FB8-BC44-44E0-AA01-45D5ECF9537D}"/>
    <hyperlink ref="G44" r:id="rId42" xr:uid="{C8A519C2-8AD4-42D8-9770-6409DA1A4638}"/>
    <hyperlink ref="G45" r:id="rId43" xr:uid="{83A888F6-39F1-4CF2-AD67-E46B5B3BBD25}"/>
    <hyperlink ref="G46" r:id="rId44" xr:uid="{4C9E9427-797A-487E-8139-24FB9870560F}"/>
    <hyperlink ref="G47" r:id="rId45" xr:uid="{854091BF-90B2-4AC7-88FE-4C32D9856FC9}"/>
    <hyperlink ref="G48" r:id="rId46" xr:uid="{3DAFDDA1-1FCC-4521-ADC1-DADD3B68C1E4}"/>
    <hyperlink ref="G49" r:id="rId47" xr:uid="{2F8A1883-2143-499E-82EF-70184B6C9C80}"/>
    <hyperlink ref="G50" r:id="rId48" xr:uid="{C3156E92-4D68-4750-AFC4-214989D43932}"/>
    <hyperlink ref="G52" r:id="rId49" xr:uid="{A3EF4B97-2C39-425C-87C0-79563FDE230E}"/>
    <hyperlink ref="G54" r:id="rId50" xr:uid="{3AAF22EB-1B8D-432D-857E-CE92C4B94D57}"/>
    <hyperlink ref="G55" r:id="rId51" xr:uid="{A492745E-7092-4C37-8407-824D6C611080}"/>
    <hyperlink ref="G53" r:id="rId52" xr:uid="{5EBF6022-BCA5-432E-BD3A-FDEC59F32C0E}"/>
    <hyperlink ref="G51" r:id="rId53" xr:uid="{C320A429-68C8-4C93-8059-A248DE9417DE}"/>
    <hyperlink ref="G56" r:id="rId54" xr:uid="{7867F956-A424-4E16-8A62-72BD9FD6559F}"/>
    <hyperlink ref="G58" r:id="rId55" xr:uid="{B517880D-77A0-4A57-962A-FDF1F92C186F}"/>
    <hyperlink ref="G59" r:id="rId56" xr:uid="{1A4E6A4E-3CD2-400F-9F37-E3631503EF3B}"/>
    <hyperlink ref="G60" r:id="rId57" xr:uid="{1C68D157-046E-4567-9EB7-3C83D73632DA}"/>
    <hyperlink ref="G61" r:id="rId58" xr:uid="{B8C06A5A-C473-43EA-9AE1-0D2D8663F45B}"/>
    <hyperlink ref="G62" r:id="rId59" xr:uid="{EF4FC4B9-7CD9-4386-A780-057A8A29F172}"/>
    <hyperlink ref="G63" r:id="rId60" xr:uid="{CEB808FB-3CB9-4B47-93B9-2C96F06E2144}"/>
    <hyperlink ref="G64" r:id="rId61" xr:uid="{0D809A59-6429-4D52-ADFF-4CAF1EA8374B}"/>
    <hyperlink ref="G57" r:id="rId62" xr:uid="{0427D5DE-DA98-4842-AE07-7F9FD97EAB43}"/>
    <hyperlink ref="G65" r:id="rId63" xr:uid="{28F5180B-7797-44A2-A77E-A80021AB3962}"/>
    <hyperlink ref="G66" r:id="rId64" xr:uid="{12E7C19C-AA8C-432E-83B8-0A85A5C6B838}"/>
    <hyperlink ref="G67" r:id="rId65" xr:uid="{0E9E340E-44C8-41C3-A2D1-AE296CC786A8}"/>
    <hyperlink ref="G68" r:id="rId66" xr:uid="{8F8DDAF8-50FF-4788-A52A-2676882C83EE}"/>
    <hyperlink ref="G69" r:id="rId67" xr:uid="{EF3F14B1-725F-4CF2-B0BF-A753F5A253F5}"/>
    <hyperlink ref="G70" r:id="rId68" xr:uid="{3B141893-F9B9-437E-95A0-72972AE5AEA2}"/>
    <hyperlink ref="G71" r:id="rId69" xr:uid="{D37137DD-652D-43D3-8848-7D5B4ADA9B8C}"/>
    <hyperlink ref="G72" r:id="rId70" xr:uid="{DB129C7E-9B65-44E0-8BCE-FF8A78B74585}"/>
    <hyperlink ref="G73" r:id="rId71" xr:uid="{C5FC7C1B-A27B-4FF0-A3FA-3435E5BECDEA}"/>
    <hyperlink ref="G74" r:id="rId72" xr:uid="{8DE779F7-F66F-4033-B8A4-274FCDD14AC3}"/>
    <hyperlink ref="G75" r:id="rId73" xr:uid="{971E3F88-2C5B-42B2-B6F8-3C2717C9C4E5}"/>
    <hyperlink ref="G76" r:id="rId74" xr:uid="{B1FA492F-A54C-4BDC-9539-A42653A9F747}"/>
    <hyperlink ref="G77" r:id="rId75" xr:uid="{9188E9ED-D890-47CA-ACF9-F22D771E063F}"/>
    <hyperlink ref="G78" r:id="rId76" xr:uid="{E67A6C1F-6EE6-4DEB-A4EB-C9EA2C906E86}"/>
    <hyperlink ref="G79" r:id="rId77" xr:uid="{6C757D21-92A9-4CDE-9B39-5B3A571437FF}"/>
    <hyperlink ref="G80" r:id="rId78" xr:uid="{3AC35AE2-939B-4745-A186-2706707496C3}"/>
    <hyperlink ref="G81" r:id="rId79" xr:uid="{68B3E24B-399D-4A15-AE66-2420825C9DD2}"/>
    <hyperlink ref="G82" r:id="rId80" xr:uid="{1E6670E8-4D59-4EC2-8443-16756184F8F2}"/>
    <hyperlink ref="G83" r:id="rId81" xr:uid="{F6D5D54C-D8C3-4B25-BB5E-BBD6B3649829}"/>
    <hyperlink ref="G84" r:id="rId82" xr:uid="{0A569CAC-4AE8-4ED6-9E49-9E1DF4A80BC8}"/>
    <hyperlink ref="G85" r:id="rId83" xr:uid="{F6839B77-0830-4BB9-AA42-327067DA67B5}"/>
    <hyperlink ref="G86" r:id="rId84" xr:uid="{04CE7240-E1DB-4113-A069-B1279D574E9E}"/>
    <hyperlink ref="G87" r:id="rId85" xr:uid="{04F91B8C-6D28-482F-B8A5-F51E1D7DD027}"/>
    <hyperlink ref="G88" r:id="rId86" xr:uid="{B4B95EE6-2438-4D53-B31A-E7A68145990B}"/>
    <hyperlink ref="G89" r:id="rId87" xr:uid="{A0DF7EAE-9104-4BF5-8568-6FDCA375EFB7}"/>
    <hyperlink ref="G90" r:id="rId88" xr:uid="{C5BF07DE-7EF6-482B-90DE-65ABFB023BBE}"/>
    <hyperlink ref="G91" r:id="rId89" xr:uid="{F55F7A35-513F-448A-BFB7-B851041A6A23}"/>
    <hyperlink ref="G92" r:id="rId90" xr:uid="{CE137E80-758C-4A5A-AFAD-4364C4029584}"/>
    <hyperlink ref="G93" r:id="rId91" xr:uid="{1825C09D-15AF-4F02-B078-12F42E16A27A}"/>
    <hyperlink ref="G94" r:id="rId92" xr:uid="{EC6E9696-ACD4-43BF-B1E8-620DAD53F62A}"/>
    <hyperlink ref="G95" r:id="rId93" xr:uid="{E7C8661F-1AEF-4E63-AE12-51869EC4B21C}"/>
    <hyperlink ref="G96" r:id="rId94" xr:uid="{56B2FBF0-C2E9-470B-ADB1-6375D50EDE33}"/>
    <hyperlink ref="G97" r:id="rId95" xr:uid="{BB8E1911-1EF6-4181-AB4B-307E02FD80C8}"/>
    <hyperlink ref="G98" r:id="rId96" xr:uid="{656D2659-97A2-49A6-BA96-6C7575BA8C4C}"/>
    <hyperlink ref="G99" r:id="rId97" xr:uid="{F0F07AF6-D523-45EC-BF47-47CB9E2C8907}"/>
    <hyperlink ref="G100" r:id="rId98" xr:uid="{ECEB5D28-61FA-4DE7-932C-5F02C5F1CB4C}"/>
    <hyperlink ref="G101" r:id="rId99" xr:uid="{C11F6FFA-AFD5-4CE3-9F80-9FDB3D9D516E}"/>
    <hyperlink ref="G102" r:id="rId100" xr:uid="{5049B5AE-DB8D-4B81-ADD9-CE5DECF21C89}"/>
    <hyperlink ref="G103" r:id="rId101" xr:uid="{4E015780-769C-4672-81CB-B7B94E998367}"/>
    <hyperlink ref="G104" r:id="rId102" xr:uid="{0F57FCB2-0161-4DBD-B798-A80EA1771189}"/>
    <hyperlink ref="G105" r:id="rId103" xr:uid="{D3FE6203-93C4-4937-BB35-C1C17E210806}"/>
    <hyperlink ref="G106" r:id="rId104" xr:uid="{1970A2B6-13EF-423E-A8BF-C37FCE5A064C}"/>
    <hyperlink ref="G107" r:id="rId105" xr:uid="{E0F0AFF0-C059-4A1D-92D2-32AEAAD22EC7}"/>
    <hyperlink ref="G108" r:id="rId106" xr:uid="{ED4EC18C-7568-4570-B1DA-186978FC1176}"/>
    <hyperlink ref="G109" r:id="rId107" xr:uid="{223A7519-BCC2-4A35-89E5-CC2FECF24C11}"/>
    <hyperlink ref="G110" r:id="rId108" xr:uid="{3F9DC88E-2316-4A74-8385-C45342CBF956}"/>
    <hyperlink ref="G111" r:id="rId109" xr:uid="{ADFD2967-5DE7-4440-8CDC-30A0D68B4070}"/>
    <hyperlink ref="G112" r:id="rId110" xr:uid="{4C64DF00-A230-41AA-9C7D-18284C8D39AE}"/>
    <hyperlink ref="G113" r:id="rId111" xr:uid="{F1D76432-DDD8-4391-8024-9825C4FD8BDC}"/>
    <hyperlink ref="G114" r:id="rId112" xr:uid="{5E3A762A-E8A5-4DFB-AA58-3F6D5F4D98D8}"/>
    <hyperlink ref="G115" r:id="rId113" xr:uid="{4655279C-23AF-45EC-814A-E0A414C166A4}"/>
    <hyperlink ref="G116" r:id="rId114" xr:uid="{7C29B41B-A20A-4065-B055-E075814F4C8F}"/>
    <hyperlink ref="G117" r:id="rId115" xr:uid="{0433F559-CBEF-443B-A92F-9B9C9FD55BDD}"/>
    <hyperlink ref="G118" r:id="rId116" xr:uid="{658B1D43-B766-4554-AF6F-427888F93FBB}"/>
    <hyperlink ref="G119" r:id="rId117" xr:uid="{C9379E71-34B9-4F26-B1F0-559ECFD2AFA2}"/>
    <hyperlink ref="G120" r:id="rId118" xr:uid="{921CE85E-2602-42FA-BCE5-9D658F72200E}"/>
    <hyperlink ref="G121" r:id="rId119" xr:uid="{0B6062A4-114D-43B9-8FA7-904DFC9EF039}"/>
    <hyperlink ref="G122" r:id="rId120" xr:uid="{FAACA5BF-ADF4-480F-ADE1-493F6FF8412A}"/>
    <hyperlink ref="G123" r:id="rId121" xr:uid="{BC83F0AD-77D6-459C-8158-8DAC0DCEE091}"/>
    <hyperlink ref="G124" r:id="rId122" xr:uid="{30289FDF-D406-47C1-AC9D-90A8F8EE4F41}"/>
    <hyperlink ref="G125" r:id="rId123" xr:uid="{BD288594-4208-49B6-9D6E-F39647B289D5}"/>
    <hyperlink ref="G126" r:id="rId124" xr:uid="{95BF0048-D57D-4669-B49F-79F066A58804}"/>
    <hyperlink ref="G127" r:id="rId125" xr:uid="{12499700-5021-4C77-A668-D36A8F11ABC9}"/>
    <hyperlink ref="G128" r:id="rId126" xr:uid="{20EC4B73-BA91-4389-937C-BAE8849FFB11}"/>
    <hyperlink ref="G129" r:id="rId127" xr:uid="{BF5C9D1C-178A-4A78-BE15-1258E9735CA5}"/>
    <hyperlink ref="G130" r:id="rId128" xr:uid="{BA099778-4995-4027-AC54-24768E9A39E2}"/>
    <hyperlink ref="G131" r:id="rId129" xr:uid="{2AC9F8F3-B832-436C-BCC2-3BAF821864F2}"/>
    <hyperlink ref="G132" r:id="rId130" xr:uid="{39BD6B83-5EC0-439C-B351-6B5F30413324}"/>
    <hyperlink ref="G133" r:id="rId131" xr:uid="{7EFB99CE-3560-4147-A7E6-DCAE83766FD3}"/>
    <hyperlink ref="G134" r:id="rId132" xr:uid="{69B07DC0-8DFF-4363-BA0C-004CF2ABEFCA}"/>
    <hyperlink ref="G135" r:id="rId133" xr:uid="{ECF0C678-B850-4FD7-B0C6-00FBE7AB86C9}"/>
    <hyperlink ref="G136" r:id="rId134" xr:uid="{AFB2A1C9-250F-4A5B-89BD-244F3E5BFCFF}"/>
    <hyperlink ref="G137" r:id="rId135" xr:uid="{7D6B341F-ACE1-4B38-9EB9-3D915DBAAE96}"/>
    <hyperlink ref="G138" r:id="rId136" xr:uid="{F41BB98B-C9FA-4AAD-B26F-33341BE19AD2}"/>
    <hyperlink ref="G139" r:id="rId137" xr:uid="{452B0E1F-6D38-4DC5-8F01-95925AEFCF3C}"/>
    <hyperlink ref="G140" r:id="rId138" xr:uid="{A03D0F14-B5D9-423C-9A87-765A87E1C3D3}"/>
    <hyperlink ref="G141" r:id="rId139" xr:uid="{F4C563A4-44B3-44AD-98D3-8CF2A3C30004}"/>
    <hyperlink ref="G142" r:id="rId140" xr:uid="{80A4212B-B384-4102-A923-670DE94CEEDB}"/>
    <hyperlink ref="G143" r:id="rId141" xr:uid="{7D4347FE-D24F-4D1B-9D69-F65F036E7CE1}"/>
    <hyperlink ref="G144" r:id="rId142" xr:uid="{E21F03D9-D2C0-467C-8E4C-563028589D4C}"/>
    <hyperlink ref="G145" r:id="rId143" xr:uid="{7E74CD89-3F04-4E92-827B-5BAAE2BBAF61}"/>
    <hyperlink ref="G146" r:id="rId144" xr:uid="{73DB346A-DE1D-47EC-872A-80CAF68D4B25}"/>
    <hyperlink ref="G147" r:id="rId145" xr:uid="{6BB78EE8-5DAD-402D-8547-59196B42A39B}"/>
    <hyperlink ref="G148" r:id="rId146" xr:uid="{658E6198-CAE3-4390-96A1-BB2E0482E78F}"/>
    <hyperlink ref="G149" r:id="rId147" xr:uid="{11C5F48D-E626-4E11-A92E-CEACAFE1256E}"/>
    <hyperlink ref="G150" r:id="rId148" xr:uid="{ED21A320-69B7-47D4-978B-49FA58AB2416}"/>
    <hyperlink ref="G151" r:id="rId149" xr:uid="{3FF7AD35-0301-4983-8D8A-BFFEE747A508}"/>
    <hyperlink ref="G152" r:id="rId150" xr:uid="{42741B15-0916-4635-8FEF-ECEE4CBBB448}"/>
    <hyperlink ref="G153" r:id="rId151" xr:uid="{AD79A35C-5982-4C44-BDC7-F963501A4D56}"/>
    <hyperlink ref="G154" r:id="rId152" xr:uid="{4A5FBFB5-2A82-478C-9A58-CD0E1E23805B}"/>
    <hyperlink ref="G155" r:id="rId153" xr:uid="{A75402A4-06EE-42F0-8DAA-53ADB5DB7712}"/>
    <hyperlink ref="G156" r:id="rId154" xr:uid="{0EC47BE4-67E1-415F-B082-D560C1CF4165}"/>
    <hyperlink ref="G157" r:id="rId155" xr:uid="{0F5C98E9-1A71-4174-94F2-9627FCED2EE0}"/>
    <hyperlink ref="G158" r:id="rId156" xr:uid="{54B2A87A-DC7F-486F-9BD6-A35F5EB3626A}"/>
    <hyperlink ref="G159" r:id="rId157" xr:uid="{2CFA4744-4A79-49C3-9719-579B28CDF147}"/>
    <hyperlink ref="G160" r:id="rId158" xr:uid="{C5A05042-F86F-4E72-9057-BA839A2A1323}"/>
    <hyperlink ref="G161" r:id="rId159" xr:uid="{CBC43FF1-0E9E-4868-B823-8AA3B2454407}"/>
    <hyperlink ref="G162" r:id="rId160" xr:uid="{1C438200-DDC6-482B-8A98-AE51104842F1}"/>
    <hyperlink ref="G163" r:id="rId161" xr:uid="{A5A0BE0E-EA5E-4F61-930C-D7DEE9BDDD57}"/>
    <hyperlink ref="G164" r:id="rId162" xr:uid="{66F9FCA8-8CC8-40B0-8AB6-26F50545CD12}"/>
    <hyperlink ref="G165" r:id="rId163" xr:uid="{87387C1C-31FB-4074-BDA3-1169511DF698}"/>
    <hyperlink ref="G166" r:id="rId164" xr:uid="{A1FC3EB3-BB8C-4D09-992F-46EB730A6D18}"/>
    <hyperlink ref="G167" r:id="rId165" xr:uid="{5778E74D-E5DD-4F0D-A78E-B550960ED499}"/>
    <hyperlink ref="G168" r:id="rId166" xr:uid="{4D5201A8-DA07-4638-B00D-41D5FD111DB7}"/>
    <hyperlink ref="G169" r:id="rId167" xr:uid="{4E266915-E4D9-4613-A0B7-E295609754F0}"/>
    <hyperlink ref="G170" r:id="rId168" xr:uid="{B97A04E1-A38F-4AE8-99B1-380088D299C0}"/>
    <hyperlink ref="G171" r:id="rId169" xr:uid="{66A9C7B7-9897-4BCB-BA97-66399A3AEE1A}"/>
    <hyperlink ref="G172" r:id="rId170" xr:uid="{94FF4A26-22DA-4C5D-B06E-F85997C131CA}"/>
    <hyperlink ref="G173" r:id="rId171" xr:uid="{E852D1A3-EA9C-4DD6-9456-B872D7C311BC}"/>
    <hyperlink ref="G174" r:id="rId172" xr:uid="{F3FD00C6-94CD-4CAF-A0DF-219ADEC1DFD0}"/>
    <hyperlink ref="G175" r:id="rId173" xr:uid="{F6CD5A07-4308-425D-A976-0443DB7D081A}"/>
    <hyperlink ref="G176" r:id="rId174" xr:uid="{E3A5AF9F-C304-4BCF-A6EB-34FA897A8AE3}"/>
    <hyperlink ref="G177" r:id="rId175" xr:uid="{806695A5-C15A-40D3-B438-25D6C7C2D0CF}"/>
    <hyperlink ref="G178" r:id="rId176" xr:uid="{65110F87-D31C-4866-8959-DF6FA89B91F1}"/>
    <hyperlink ref="G179" r:id="rId177" xr:uid="{5D1A6A80-F249-425F-9D16-50802D284FF7}"/>
    <hyperlink ref="G180" r:id="rId178" xr:uid="{3C6DB7E7-1427-4AD0-B16B-EC7507697B80}"/>
    <hyperlink ref="G181" r:id="rId179" xr:uid="{0BF69C71-F586-4FB4-B10B-09ED5C1DCC99}"/>
    <hyperlink ref="G182" r:id="rId180" xr:uid="{4BB3027E-AC13-4792-BF76-B41E30E2E957}"/>
    <hyperlink ref="G183" r:id="rId181" xr:uid="{ACD1DAAD-A2F9-408B-ABE0-55825C87901A}"/>
    <hyperlink ref="G184" r:id="rId182" xr:uid="{2F2C8D25-5CDF-40D7-96D3-B9EF10E643F5}"/>
    <hyperlink ref="G185" r:id="rId183" xr:uid="{C1F8C5D3-CE89-4249-95E4-6B535DCA1053}"/>
    <hyperlink ref="G186" r:id="rId184" xr:uid="{C0A2502F-F97A-43CD-A7B4-1B0EF9FDE9F0}"/>
    <hyperlink ref="G187" r:id="rId185" xr:uid="{222CA54C-AB79-488C-BF2B-C3BC12B97CE6}"/>
    <hyperlink ref="G188" r:id="rId186" xr:uid="{B345B261-BAA6-4CD0-9F93-DC4E69ABCC4B}"/>
    <hyperlink ref="G189" r:id="rId187" xr:uid="{F3A27470-9759-4C37-BD21-856585E77263}"/>
    <hyperlink ref="G190" r:id="rId188" xr:uid="{6415BB58-DA6F-42B1-8824-1D903A751462}"/>
    <hyperlink ref="G191" r:id="rId189" xr:uid="{CB3514C5-1712-4549-B97C-4E8955EAD380}"/>
    <hyperlink ref="G192" r:id="rId190" xr:uid="{82819DE4-A449-4FB2-9C72-DA7636795E1E}"/>
    <hyperlink ref="G193" r:id="rId191" xr:uid="{7B050535-589E-4F88-81A0-680E47323B27}"/>
    <hyperlink ref="G194" r:id="rId192" xr:uid="{7E3A7FB0-5FA1-4665-8DD3-9A3A2ADD46E8}"/>
    <hyperlink ref="G195" r:id="rId193" xr:uid="{D5839497-FC5D-41C5-A0E5-FC9A0834022F}"/>
    <hyperlink ref="G196" r:id="rId194" xr:uid="{78D21D9E-D0F0-414A-868A-8C6648876305}"/>
    <hyperlink ref="G197" r:id="rId195" xr:uid="{C5E7D76C-E80B-4ECA-BD51-20614300A944}"/>
    <hyperlink ref="G198" r:id="rId196" xr:uid="{260DEBBA-3B19-448B-B5E9-E1320BB10F46}"/>
    <hyperlink ref="G199" r:id="rId197" xr:uid="{D6AD8226-C067-4F7A-8C2C-C5DA95393B7F}"/>
    <hyperlink ref="G200" r:id="rId198" xr:uid="{58881C67-8D11-4F0C-8A5B-49BB8E31896C}"/>
    <hyperlink ref="G201" r:id="rId199" xr:uid="{D1F311D3-C79E-4650-BED8-88FAA0836C3F}"/>
    <hyperlink ref="G202" r:id="rId200" xr:uid="{20AC0A1B-0780-423A-B808-F6AF38AD8926}"/>
    <hyperlink ref="G203" r:id="rId201" xr:uid="{0B15B365-8270-437D-A4CB-C06955473746}"/>
    <hyperlink ref="G204" r:id="rId202" xr:uid="{B78A65E8-3C41-49A5-BFF9-63E5F08E769E}"/>
    <hyperlink ref="G205" r:id="rId203" xr:uid="{9AE21CF9-5567-4908-953B-7B73636AE063}"/>
    <hyperlink ref="G206" r:id="rId204" xr:uid="{D1F67D15-6DE0-445B-9CAD-6AB4E8B248A4}"/>
    <hyperlink ref="G207" r:id="rId205" xr:uid="{E198D87C-E72D-4826-96D4-133A589D5DB4}"/>
    <hyperlink ref="G208" r:id="rId206" xr:uid="{63AC68BB-9146-4C04-91C5-DE7B8EF323A4}"/>
    <hyperlink ref="G209" r:id="rId207" xr:uid="{834D232D-B6D2-41AA-9787-0BF6AF426CF3}"/>
    <hyperlink ref="G210" r:id="rId208" xr:uid="{D2BC0EE2-C6BE-404B-9D91-B091B7F61C77}"/>
    <hyperlink ref="G211" r:id="rId209" xr:uid="{EA7F6099-64AE-43A2-A3C0-E41B0A276A1A}"/>
    <hyperlink ref="G212" r:id="rId210" xr:uid="{B1C36560-0E5F-43D8-B56A-4BB121BE2DBC}"/>
    <hyperlink ref="G213" r:id="rId211" xr:uid="{3BB98C8B-99F6-49BC-B1E7-7B58835774FB}"/>
    <hyperlink ref="G214" r:id="rId212" xr:uid="{56C3A6B8-74A8-41DB-9FA8-BD95103147A2}"/>
    <hyperlink ref="G215" r:id="rId213" xr:uid="{BA547556-89E2-4D3E-B25A-55E81E75A983}"/>
    <hyperlink ref="G216" r:id="rId214" xr:uid="{D2AD2D5E-BA64-4F67-BA9F-1CF836252061}"/>
    <hyperlink ref="G218" r:id="rId215" xr:uid="{C86952F5-4639-4503-8D78-DA55AC013C9F}"/>
    <hyperlink ref="G219" r:id="rId216" xr:uid="{353460BC-CA25-4D4A-B208-8C0FA8F9D555}"/>
    <hyperlink ref="G220" r:id="rId217" xr:uid="{FFBAA47E-8027-4791-AD13-73B1C3845C7C}"/>
    <hyperlink ref="G221" r:id="rId218" xr:uid="{6B6D2602-8E75-4E05-858F-7ED6563A4535}"/>
    <hyperlink ref="G222" r:id="rId219" xr:uid="{739C8182-8DE6-4A1B-91C4-76E296C20807}"/>
    <hyperlink ref="G224" r:id="rId220" xr:uid="{35ABD77D-6A4B-4525-B125-3DDA0CAD2C1B}"/>
    <hyperlink ref="G223" r:id="rId221" xr:uid="{C5A7EBF4-CF1A-45B3-B370-EB2034EBF84E}"/>
    <hyperlink ref="G225" r:id="rId222" xr:uid="{48712017-FD62-4883-B321-A888E8349824}"/>
    <hyperlink ref="G226" r:id="rId223" xr:uid="{B52403A7-4495-42BC-B9F5-6454B0BE5ACE}"/>
    <hyperlink ref="G227" r:id="rId224" xr:uid="{D239F113-1C11-4079-8300-9B25B4EFB7D5}"/>
    <hyperlink ref="G228" r:id="rId225" xr:uid="{7A2621EA-F6F5-4335-A7BC-3A2F6BA25F3C}"/>
    <hyperlink ref="G229" r:id="rId226" xr:uid="{46CD5794-C1AC-47E6-B3D9-553AF0CC8D11}"/>
    <hyperlink ref="G230" r:id="rId227" xr:uid="{252A2823-AE6A-4CEA-AF61-AB61814932CF}"/>
    <hyperlink ref="G231" r:id="rId228" xr:uid="{84423F6A-3276-4EE2-91F8-EB9FD1905DCB}"/>
    <hyperlink ref="G232" r:id="rId229" xr:uid="{C4FDE5AC-1350-4AED-AA11-351CD4908293}"/>
    <hyperlink ref="G233" r:id="rId230" xr:uid="{E94115E4-6926-4900-A0F8-515A4C3C2976}"/>
    <hyperlink ref="G234" r:id="rId231" xr:uid="{0B95ADDC-A463-4C8C-A298-AC832C8DC6FC}"/>
    <hyperlink ref="G235" r:id="rId232" xr:uid="{0E324D51-386A-4A0F-9846-298569BD6E0E}"/>
    <hyperlink ref="G236" r:id="rId233" xr:uid="{9BC8A80F-223A-48FC-99C2-52A250824425}"/>
    <hyperlink ref="G237" r:id="rId234" xr:uid="{24651CF6-1D1C-4752-BCEC-D52C3CD531CE}"/>
    <hyperlink ref="G238" r:id="rId235" xr:uid="{6CCF20BB-2221-46E2-928C-AD9CF9030873}"/>
    <hyperlink ref="G239" r:id="rId236" xr:uid="{51DFF44B-1C47-47A1-B139-A3622849F207}"/>
    <hyperlink ref="G240" r:id="rId237" xr:uid="{095388A5-FF68-4525-84FB-EFF3912FB5EF}"/>
    <hyperlink ref="G241" r:id="rId238" xr:uid="{DDCA405B-0C43-4635-AE92-036894F58A5A}"/>
    <hyperlink ref="G242" r:id="rId239" xr:uid="{7ACFC1BD-CA37-4F72-A765-0E640769F337}"/>
    <hyperlink ref="G243" r:id="rId240" xr:uid="{13BE83BE-DC0D-4F77-AC7D-6C92F6FE7978}"/>
    <hyperlink ref="G244" r:id="rId241" xr:uid="{3FE54FD9-B96E-4951-82E1-0BC40812F736}"/>
    <hyperlink ref="G245" r:id="rId242" xr:uid="{D6E1AC51-2083-4912-8FC7-6FAF48952C1E}"/>
    <hyperlink ref="G246" r:id="rId243" xr:uid="{E6CF7F7F-7C0A-4EBB-AC98-AF45792260D1}"/>
    <hyperlink ref="G247" r:id="rId244" xr:uid="{0F409E6C-2891-4C0B-B7F1-523386C731C4}"/>
    <hyperlink ref="G248" r:id="rId245" xr:uid="{45122000-C8DF-4E55-AE43-053E47D522F6}"/>
    <hyperlink ref="G249" r:id="rId246" xr:uid="{7069B155-E5F1-473B-BA98-09A176CCD832}"/>
    <hyperlink ref="G250" r:id="rId247" xr:uid="{B8B9B816-2957-485F-80A6-FBF87DBDB5FD}"/>
    <hyperlink ref="G251" r:id="rId248" xr:uid="{D53C7C6B-17BD-47A2-96FD-C2A7F0EB86D9}"/>
    <hyperlink ref="G252" r:id="rId249" xr:uid="{04200253-84B2-4F6E-ACC6-DDBB1245EB46}"/>
    <hyperlink ref="G253" r:id="rId250" xr:uid="{FED878CE-0DD0-42AB-841F-34FF47E1990D}"/>
    <hyperlink ref="G254" r:id="rId251" xr:uid="{3DB8E67A-AB7F-43E1-B713-4DC8CD419BF2}"/>
    <hyperlink ref="G255" r:id="rId252" xr:uid="{7706CC60-060F-48A6-B132-06948C7B1223}"/>
    <hyperlink ref="G256" r:id="rId253" xr:uid="{853F706A-041A-4295-9D59-5B9B25946EA8}"/>
    <hyperlink ref="G257" r:id="rId254" xr:uid="{FAFC9687-5DC5-47CF-A626-804938F0B8E5}"/>
    <hyperlink ref="G258" r:id="rId255" xr:uid="{FA65C7E7-0023-46AC-A61D-43E0BB53CC03}"/>
    <hyperlink ref="G259" r:id="rId256" xr:uid="{C2D3B987-51E5-4EF1-956A-466BB413047B}"/>
    <hyperlink ref="G260" r:id="rId257" xr:uid="{BAF3209E-E234-4BC2-B765-D30E0F3682B2}"/>
    <hyperlink ref="G261" r:id="rId258" xr:uid="{390BE72A-65AD-437D-B913-57D2EA514356}"/>
    <hyperlink ref="G262" r:id="rId259" xr:uid="{625D73C4-7720-4C4D-A608-2AEDCC9D970A}"/>
    <hyperlink ref="G263" r:id="rId260" xr:uid="{8989480A-E695-432A-8932-C00D8361815A}"/>
    <hyperlink ref="G264" r:id="rId261" xr:uid="{2A088E82-34CC-4A6E-B7CC-15D24769A74A}"/>
    <hyperlink ref="G265" r:id="rId262" xr:uid="{97568B11-D903-4B9D-BE5F-96D743819BD1}"/>
    <hyperlink ref="G266" r:id="rId263" xr:uid="{B7BF194C-774C-44C7-971B-A3588FB88E9A}"/>
    <hyperlink ref="G267" r:id="rId264" xr:uid="{46B6735F-51E0-470D-AC7E-B1DCA5B72801}"/>
    <hyperlink ref="G268" r:id="rId265" xr:uid="{7BBCA728-4BB2-456C-B8C2-C0705A9FD6FA}"/>
    <hyperlink ref="G269" r:id="rId266" xr:uid="{5A3DFB2C-A283-4756-8C61-B85A353CCA15}"/>
    <hyperlink ref="G270" r:id="rId267" xr:uid="{13A23270-48E0-4642-B2D0-D217CD8948D7}"/>
    <hyperlink ref="G271" r:id="rId268" xr:uid="{0606C9D5-18DA-4362-9405-55ADAC6D3E48}"/>
    <hyperlink ref="G273" r:id="rId269" xr:uid="{1F117960-1CB0-42DF-8D09-F3D39860C220}"/>
    <hyperlink ref="G272" r:id="rId270" xr:uid="{86DA3BB9-008A-4C92-B058-1071603698C9}"/>
    <hyperlink ref="G274" r:id="rId271" xr:uid="{C18388EE-BB7E-46EF-9336-55613087DF1D}"/>
    <hyperlink ref="G275" r:id="rId272" xr:uid="{350CAC53-FE72-411D-A04A-51C3CC82628A}"/>
    <hyperlink ref="G276" r:id="rId273" xr:uid="{6B9787C9-4D48-4029-B0F1-E488310E27DF}"/>
    <hyperlink ref="G277" r:id="rId274" xr:uid="{8F45D7E4-221C-4A4E-9A86-71F88D2E9337}"/>
    <hyperlink ref="G278" r:id="rId275" xr:uid="{3DA28C76-8574-45DE-9841-BFE2C9A2825D}"/>
    <hyperlink ref="G279" r:id="rId276" xr:uid="{3C768591-4579-4A68-BE9D-C630107F33BB}"/>
    <hyperlink ref="G10" r:id="rId277" xr:uid="{6B33D474-BDEB-46E0-8B3E-BAF192542752}"/>
    <hyperlink ref="G217" r:id="rId278" xr:uid="{2219D334-66CB-4FA1-9E3F-F98434A3A6E4}"/>
  </hyperlinks>
  <pageMargins left="0.7" right="0.7" top="0.75" bottom="0.75" header="0.3" footer="0.3"/>
  <pageSetup paperSize="9" orientation="portrait" r:id="rId279"/>
  <tableParts count="1">
    <tablePart r:id="rId28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C20D4-4DA9-42CB-B6A1-9EA4CFED767B}">
  <dimension ref="A1:I277"/>
  <sheetViews>
    <sheetView workbookViewId="0">
      <selection activeCell="A5" sqref="A5"/>
    </sheetView>
  </sheetViews>
  <sheetFormatPr defaultRowHeight="14.4" x14ac:dyDescent="0.3"/>
  <cols>
    <col min="1" max="1" width="22.6640625" bestFit="1" customWidth="1"/>
    <col min="2" max="2" width="18.5546875" bestFit="1" customWidth="1"/>
    <col min="3" max="3" width="7.6640625" customWidth="1"/>
    <col min="4" max="5" width="39.88671875" bestFit="1" customWidth="1"/>
    <col min="6" max="6" width="39.88671875" customWidth="1"/>
    <col min="7" max="7" width="66.5546875" customWidth="1"/>
    <col min="8" max="8" width="81.109375" hidden="1" customWidth="1"/>
    <col min="9" max="9" width="19.33203125" hidden="1" customWidth="1"/>
    <col min="10" max="10" width="11.109375" bestFit="1" customWidth="1"/>
  </cols>
  <sheetData>
    <row r="1" spans="1:9" x14ac:dyDescent="0.3">
      <c r="A1" t="s">
        <v>2618</v>
      </c>
      <c r="B1" t="s">
        <v>2619</v>
      </c>
      <c r="C1" t="s">
        <v>2055</v>
      </c>
      <c r="D1" t="s">
        <v>1854</v>
      </c>
      <c r="E1" t="s">
        <v>2042</v>
      </c>
      <c r="F1" t="s">
        <v>2620</v>
      </c>
      <c r="G1" t="s">
        <v>2614</v>
      </c>
      <c r="H1" t="s">
        <v>2617</v>
      </c>
      <c r="I1" t="s">
        <v>2616</v>
      </c>
    </row>
    <row r="2" spans="1:9" x14ac:dyDescent="0.3">
      <c r="A2" s="39" t="str">
        <f>IF(test7[[#This Row],[BT def]]&lt;&gt;"",IF(LEFT(test7[[#This Row],[BT def]],2)="BT",HYPERLINK("#'EN 16931'!A"&amp;MATCH(test7[[#This Row],[BT def]], 'EN 16931'!A:A, 0),test7[[#This Row],[BT def]]),HYPERLINK("#'EN 16931'!B"&amp;MATCH(test7[[#This Row],[BT def]], 'EN 16931'!B:B, 0),test7[[#This Row],[BT def]])),"")</f>
        <v/>
      </c>
      <c r="B2" s="39" t="str">
        <f>IF(test7[[#This Row],[Alt BT def]]&lt;&gt;"",IF(LEFT(test7[[#This Row],[Alt BT def]],2)="BT",HYPERLINK("#'EN 16931'!A"&amp;MATCH(test7[[#This Row],[Alt BT def]], 'EN 16931'!A:A, 0),test7[[#This Row],[Alt BT def]]),HYPERLINK("#'EN 16931'!B"&amp;MATCH(test7[[#This Row],[Alt BT def]], 'EN 16931'!B:B, 0),test7[[#This Row],[Alt BT def]])),"")</f>
        <v/>
      </c>
      <c r="C2" s="7" t="s">
        <v>2056</v>
      </c>
      <c r="D2" s="7" t="s">
        <v>2642</v>
      </c>
      <c r="E2" s="42" t="s">
        <v>2097</v>
      </c>
      <c r="F2" s="42"/>
      <c r="G2" s="39" t="s">
        <v>2643</v>
      </c>
      <c r="H2" s="38" t="s">
        <v>2099</v>
      </c>
      <c r="I2" s="38" t="s">
        <v>2099</v>
      </c>
    </row>
    <row r="3" spans="1:9" ht="187.2" x14ac:dyDescent="0.3">
      <c r="A3" s="39" t="str">
        <f>IF(test7[[#This Row],[BT def]]&lt;&gt;"",IF(LEFT(test7[[#This Row],[BT def]],2)="BT",HYPERLINK("#'EN 16931'!A"&amp;MATCH(test7[[#This Row],[BT def]], 'EN 16931'!A:A, 0),test7[[#This Row],[BT def]]),HYPERLINK("#'EN 16931'!B"&amp;MATCH(test7[[#This Row],[BT def]], 'EN 16931'!B:B, 0),test7[[#This Row],[BT def]])),"")</f>
        <v>BT-24</v>
      </c>
      <c r="B3" s="39" t="str">
        <f>IF(test7[[#This Row],[Alt BT def]]&lt;&gt;"",IF(LEFT(test7[[#This Row],[Alt BT def]],2)="BT",HYPERLINK("#'EN 16931'!A"&amp;MATCH(test7[[#This Row],[Alt BT def]], 'EN 16931'!A:A, 0),test7[[#This Row],[Alt BT def]]),HYPERLINK("#'EN 16931'!B"&amp;MATCH(test7[[#This Row],[Alt BT def]], 'EN 16931'!B:B, 0),test7[[#This Row],[Alt BT def]])),"")</f>
        <v/>
      </c>
      <c r="C3" s="7" t="s">
        <v>2056</v>
      </c>
      <c r="D3" s="7" t="s">
        <v>2100</v>
      </c>
      <c r="E3" s="42" t="s">
        <v>2413</v>
      </c>
      <c r="F3" s="42"/>
      <c r="G3" s="39" t="s">
        <v>2644</v>
      </c>
      <c r="H3" s="38" t="s">
        <v>295</v>
      </c>
      <c r="I3" s="38" t="s">
        <v>2099</v>
      </c>
    </row>
    <row r="4" spans="1:9" ht="144" x14ac:dyDescent="0.3">
      <c r="A4" s="39" t="str">
        <f>IF(test7[[#This Row],[BT def]]&lt;&gt;"",IF(LEFT(test7[[#This Row],[BT def]],2)="BT",HYPERLINK("#'EN 16931'!A"&amp;MATCH(test7[[#This Row],[BT def]], 'EN 16931'!A:A, 0),test7[[#This Row],[BT def]]),HYPERLINK("#'EN 16931'!B"&amp;MATCH(test7[[#This Row],[BT def]], 'EN 16931'!B:B, 0),test7[[#This Row],[BT def]])),"")</f>
        <v>BT-23</v>
      </c>
      <c r="B4" s="39" t="str">
        <f>IF(test7[[#This Row],[Alt BT def]]&lt;&gt;"",IF(LEFT(test7[[#This Row],[Alt BT def]],2)="BT",HYPERLINK("#'EN 16931'!A"&amp;MATCH(test7[[#This Row],[Alt BT def]], 'EN 16931'!A:A, 0),test7[[#This Row],[Alt BT def]]),HYPERLINK("#'EN 16931'!B"&amp;MATCH(test7[[#This Row],[Alt BT def]], 'EN 16931'!B:B, 0),test7[[#This Row],[Alt BT def]])),"")</f>
        <v/>
      </c>
      <c r="C4" s="7" t="s">
        <v>2056</v>
      </c>
      <c r="D4" s="7" t="s">
        <v>2102</v>
      </c>
      <c r="E4" s="42" t="s">
        <v>2414</v>
      </c>
      <c r="F4" s="42"/>
      <c r="G4" s="39" t="s">
        <v>2645</v>
      </c>
      <c r="H4" s="38" t="s">
        <v>294</v>
      </c>
      <c r="I4" s="38" t="s">
        <v>2099</v>
      </c>
    </row>
    <row r="5" spans="1:9" ht="172.8" x14ac:dyDescent="0.3">
      <c r="A5" s="39" t="str">
        <f>IF(test7[[#This Row],[BT def]]&lt;&gt;"",IF(LEFT(test7[[#This Row],[BT def]],2)="BT",HYPERLINK("#'EN 16931'!A"&amp;MATCH(test7[[#This Row],[BT def]], 'EN 16931'!A:A, 0),test7[[#This Row],[BT def]]),HYPERLINK("#'EN 16931'!B"&amp;MATCH(test7[[#This Row],[BT def]], 'EN 16931'!B:B, 0),test7[[#This Row],[BT def]])),"")</f>
        <v>BT-1</v>
      </c>
      <c r="B5" s="39" t="str">
        <f>IF(test7[[#This Row],[Alt BT def]]&lt;&gt;"",IF(LEFT(test7[[#This Row],[Alt BT def]],2)="BT",HYPERLINK("#'EN 16931'!A"&amp;MATCH(test7[[#This Row],[Alt BT def]], 'EN 16931'!A:A, 0),test7[[#This Row],[Alt BT def]]),HYPERLINK("#'EN 16931'!B"&amp;MATCH(test7[[#This Row],[Alt BT def]], 'EN 16931'!B:B, 0),test7[[#This Row],[Alt BT def]])),"")</f>
        <v/>
      </c>
      <c r="C5" s="7" t="s">
        <v>2056</v>
      </c>
      <c r="D5" s="7" t="s">
        <v>2104</v>
      </c>
      <c r="E5" s="42" t="s">
        <v>2415</v>
      </c>
      <c r="F5" s="42"/>
      <c r="G5" s="39" t="s">
        <v>2646</v>
      </c>
      <c r="H5" s="38" t="s">
        <v>114</v>
      </c>
      <c r="I5" s="38" t="s">
        <v>2099</v>
      </c>
    </row>
    <row r="6" spans="1:9" ht="86.4" x14ac:dyDescent="0.3">
      <c r="A6" s="39" t="str">
        <f>IF(test7[[#This Row],[BT def]]&lt;&gt;"",IF(LEFT(test7[[#This Row],[BT def]],2)="BT",HYPERLINK("#'EN 16931'!A"&amp;MATCH(test7[[#This Row],[BT def]], 'EN 16931'!A:A, 0),test7[[#This Row],[BT def]]),HYPERLINK("#'EN 16931'!B"&amp;MATCH(test7[[#This Row],[BT def]], 'EN 16931'!B:B, 0),test7[[#This Row],[BT def]])),"")</f>
        <v>BT-2</v>
      </c>
      <c r="B6" s="39" t="str">
        <f>IF(test7[[#This Row],[Alt BT def]]&lt;&gt;"",IF(LEFT(test7[[#This Row],[Alt BT def]],2)="BT",HYPERLINK("#'EN 16931'!A"&amp;MATCH(test7[[#This Row],[Alt BT def]], 'EN 16931'!A:A, 0),test7[[#This Row],[Alt BT def]]),HYPERLINK("#'EN 16931'!B"&amp;MATCH(test7[[#This Row],[Alt BT def]], 'EN 16931'!B:B, 0),test7[[#This Row],[Alt BT def]])),"")</f>
        <v/>
      </c>
      <c r="C6" s="7" t="s">
        <v>2056</v>
      </c>
      <c r="D6" s="7" t="s">
        <v>2105</v>
      </c>
      <c r="E6" s="42" t="s">
        <v>2416</v>
      </c>
      <c r="F6" s="42"/>
      <c r="G6" s="39" t="s">
        <v>2647</v>
      </c>
      <c r="H6" s="36" t="s">
        <v>116</v>
      </c>
      <c r="I6" s="38" t="s">
        <v>2099</v>
      </c>
    </row>
    <row r="7" spans="1:9" ht="187.2" x14ac:dyDescent="0.3">
      <c r="A7" s="39" t="str">
        <f>IF(test7[[#This Row],[BT def]]&lt;&gt;"",IF(LEFT(test7[[#This Row],[BT def]],2)="BT",HYPERLINK("#'EN 16931'!A"&amp;MATCH(test7[[#This Row],[BT def]], 'EN 16931'!A:A, 0),test7[[#This Row],[BT def]]),HYPERLINK("#'EN 16931'!B"&amp;MATCH(test7[[#This Row],[BT def]], 'EN 16931'!B:B, 0),test7[[#This Row],[BT def]])),"")</f>
        <v>BT-7</v>
      </c>
      <c r="B7" s="39" t="str">
        <f>IF(test7[[#This Row],[Alt BT def]]&lt;&gt;"",IF(LEFT(test7[[#This Row],[Alt BT def]],2)="BT",HYPERLINK("#'EN 16931'!A"&amp;MATCH(test7[[#This Row],[Alt BT def]], 'EN 16931'!A:A, 0),test7[[#This Row],[Alt BT def]]),HYPERLINK("#'EN 16931'!B"&amp;MATCH(test7[[#This Row],[Alt BT def]], 'EN 16931'!B:B, 0),test7[[#This Row],[Alt BT def]])),"")</f>
        <v/>
      </c>
      <c r="C7" s="7" t="s">
        <v>2058</v>
      </c>
      <c r="D7" s="7" t="s">
        <v>2110</v>
      </c>
      <c r="E7" s="42" t="s">
        <v>2420</v>
      </c>
      <c r="F7" s="42"/>
      <c r="G7" s="39" t="s">
        <v>2648</v>
      </c>
      <c r="H7" s="38" t="s">
        <v>282</v>
      </c>
      <c r="I7" s="38" t="s">
        <v>2099</v>
      </c>
    </row>
    <row r="8" spans="1:9" ht="86.4" x14ac:dyDescent="0.3">
      <c r="A8" s="39" t="str">
        <f>IF(test7[[#This Row],[BT def]]&lt;&gt;"",IF(LEFT(test7[[#This Row],[BT def]],2)="BT",HYPERLINK("#'EN 16931'!A"&amp;MATCH(test7[[#This Row],[BT def]], 'EN 16931'!A:A, 0),test7[[#This Row],[BT def]]),HYPERLINK("#'EN 16931'!B"&amp;MATCH(test7[[#This Row],[BT def]], 'EN 16931'!B:B, 0),test7[[#This Row],[BT def]])),"")</f>
        <v>BT-3</v>
      </c>
      <c r="B8" s="39" t="str">
        <f>IF(test7[[#This Row],[Alt BT def]]&lt;&gt;"",IF(LEFT(test7[[#This Row],[Alt BT def]],2)="BT",HYPERLINK("#'EN 16931'!A"&amp;MATCH(test7[[#This Row],[Alt BT def]], 'EN 16931'!A:A, 0),test7[[#This Row],[Alt BT def]]),HYPERLINK("#'EN 16931'!B"&amp;MATCH(test7[[#This Row],[Alt BT def]], 'EN 16931'!B:B, 0),test7[[#This Row],[Alt BT def]])),"")</f>
        <v/>
      </c>
      <c r="C8" s="7" t="s">
        <v>2056</v>
      </c>
      <c r="D8" s="7" t="s">
        <v>2649</v>
      </c>
      <c r="E8" s="42" t="s">
        <v>2903</v>
      </c>
      <c r="F8" s="42"/>
      <c r="G8" s="39" t="s">
        <v>2650</v>
      </c>
      <c r="H8" s="38" t="s">
        <v>280</v>
      </c>
      <c r="I8" s="38" t="s">
        <v>2099</v>
      </c>
    </row>
    <row r="9" spans="1:9" ht="158.4" x14ac:dyDescent="0.3">
      <c r="A9" s="39" t="str">
        <f>IF(test7[[#This Row],[BT def]]&lt;&gt;"",IF(LEFT(test7[[#This Row],[BT def]],2)="BT",HYPERLINK("#'EN 16931'!A"&amp;MATCH(test7[[#This Row],[BT def]], 'EN 16931'!A:A, 0),test7[[#This Row],[BT def]]),HYPERLINK("#'EN 16931'!B"&amp;MATCH(test7[[#This Row],[BT def]], 'EN 16931'!B:B, 0),test7[[#This Row],[BT def]])),"")</f>
        <v>BT-22</v>
      </c>
      <c r="B9" s="39" t="str">
        <f>IF(test7[[#This Row],[Alt BT def]]&lt;&gt;"",IF(LEFT(test7[[#This Row],[Alt BT def]],2)="BT",HYPERLINK("#'EN 16931'!A"&amp;MATCH(test7[[#This Row],[Alt BT def]], 'EN 16931'!A:A, 0),test7[[#This Row],[Alt BT def]]),HYPERLINK("#'EN 16931'!B"&amp;MATCH(test7[[#This Row],[Alt BT def]], 'EN 16931'!B:B, 0),test7[[#This Row],[Alt BT def]])),"")</f>
        <v/>
      </c>
      <c r="C9" s="7" t="s">
        <v>2058</v>
      </c>
      <c r="D9" s="7" t="s">
        <v>2108</v>
      </c>
      <c r="E9" s="42" t="s">
        <v>2419</v>
      </c>
      <c r="F9" s="42"/>
      <c r="G9" s="39" t="s">
        <v>2651</v>
      </c>
      <c r="H9" s="38" t="s">
        <v>31</v>
      </c>
      <c r="I9" s="38" t="s">
        <v>2099</v>
      </c>
    </row>
    <row r="10" spans="1:9" ht="172.8" x14ac:dyDescent="0.3">
      <c r="A10" s="39" t="str">
        <f>IF(test7[[#This Row],[BT def]]&lt;&gt;"",IF(LEFT(test7[[#This Row],[BT def]],2)="BT",HYPERLINK("#'EN 16931'!A"&amp;MATCH(test7[[#This Row],[BT def]], 'EN 16931'!A:A, 0),test7[[#This Row],[BT def]]),HYPERLINK("#'EN 16931'!B"&amp;MATCH(test7[[#This Row],[BT def]], 'EN 16931'!B:B, 0),test7[[#This Row],[BT def]])),"")</f>
        <v>BT-5</v>
      </c>
      <c r="B10" s="39" t="str">
        <f>IF(test7[[#This Row],[Alt BT def]]&lt;&gt;"",IF(LEFT(test7[[#This Row],[Alt BT def]],2)="BT",HYPERLINK("#'EN 16931'!A"&amp;MATCH(test7[[#This Row],[Alt BT def]], 'EN 16931'!A:A, 0),test7[[#This Row],[Alt BT def]]),HYPERLINK("#'EN 16931'!B"&amp;MATCH(test7[[#This Row],[Alt BT def]], 'EN 16931'!B:B, 0),test7[[#This Row],[Alt BT def]])),"")</f>
        <v/>
      </c>
      <c r="C10" s="7" t="s">
        <v>2056</v>
      </c>
      <c r="D10" s="7" t="s">
        <v>2111</v>
      </c>
      <c r="E10" s="42" t="s">
        <v>2421</v>
      </c>
      <c r="F10" s="42"/>
      <c r="G10" s="39" t="s">
        <v>2652</v>
      </c>
      <c r="H10" s="38" t="s">
        <v>42</v>
      </c>
      <c r="I10" s="38" t="s">
        <v>2099</v>
      </c>
    </row>
    <row r="11" spans="1:9" ht="201.6" x14ac:dyDescent="0.3">
      <c r="A11" s="39" t="str">
        <f>IF(test7[[#This Row],[BT def]]&lt;&gt;"",IF(LEFT(test7[[#This Row],[BT def]],2)="BT",HYPERLINK("#'EN 16931'!A"&amp;MATCH(test7[[#This Row],[BT def]], 'EN 16931'!A:A, 0),test7[[#This Row],[BT def]]),HYPERLINK("#'EN 16931'!B"&amp;MATCH(test7[[#This Row],[BT def]], 'EN 16931'!B:B, 0),test7[[#This Row],[BT def]])),"")</f>
        <v>BT-5</v>
      </c>
      <c r="B11" s="39" t="str">
        <f>IF(test7[[#This Row],[Alt BT def]]&lt;&gt;"",IF(LEFT(test7[[#This Row],[Alt BT def]],2)="BT",HYPERLINK("#'EN 16931'!A"&amp;MATCH(test7[[#This Row],[Alt BT def]], 'EN 16931'!A:A, 0),test7[[#This Row],[Alt BT def]]),HYPERLINK("#'EN 16931'!B"&amp;MATCH(test7[[#This Row],[Alt BT def]], 'EN 16931'!B:B, 0),test7[[#This Row],[Alt BT def]])),"")</f>
        <v/>
      </c>
      <c r="C11" s="7" t="s">
        <v>2058</v>
      </c>
      <c r="D11" s="7" t="s">
        <v>2112</v>
      </c>
      <c r="E11" s="42" t="s">
        <v>2422</v>
      </c>
      <c r="F11" s="42"/>
      <c r="G11" s="39" t="s">
        <v>2653</v>
      </c>
      <c r="H11" s="38" t="s">
        <v>42</v>
      </c>
      <c r="I11" s="38" t="s">
        <v>2099</v>
      </c>
    </row>
    <row r="12" spans="1:9" ht="115.2" x14ac:dyDescent="0.3">
      <c r="A12" s="39" t="str">
        <f>IF(test7[[#This Row],[BT def]]&lt;&gt;"",IF(LEFT(test7[[#This Row],[BT def]],2)="BT",HYPERLINK("#'EN 16931'!A"&amp;MATCH(test7[[#This Row],[BT def]], 'EN 16931'!A:A, 0),test7[[#This Row],[BT def]]),HYPERLINK("#'EN 16931'!B"&amp;MATCH(test7[[#This Row],[BT def]], 'EN 16931'!B:B, 0),test7[[#This Row],[BT def]])),"")</f>
        <v>BT-19</v>
      </c>
      <c r="B12" s="39" t="str">
        <f>IF(test7[[#This Row],[Alt BT def]]&lt;&gt;"",IF(LEFT(test7[[#This Row],[Alt BT def]],2)="BT",HYPERLINK("#'EN 16931'!A"&amp;MATCH(test7[[#This Row],[Alt BT def]], 'EN 16931'!A:A, 0),test7[[#This Row],[Alt BT def]]),HYPERLINK("#'EN 16931'!B"&amp;MATCH(test7[[#This Row],[Alt BT def]], 'EN 16931'!B:B, 0),test7[[#This Row],[Alt BT def]])),"")</f>
        <v/>
      </c>
      <c r="C12" s="7" t="s">
        <v>2058</v>
      </c>
      <c r="D12" s="7" t="s">
        <v>2113</v>
      </c>
      <c r="E12" s="42" t="s">
        <v>2423</v>
      </c>
      <c r="F12" s="42"/>
      <c r="G12" s="39" t="s">
        <v>2654</v>
      </c>
      <c r="H12" s="38" t="s">
        <v>27</v>
      </c>
      <c r="I12" s="38" t="s">
        <v>2099</v>
      </c>
    </row>
    <row r="13" spans="1:9" ht="115.2" x14ac:dyDescent="0.3">
      <c r="A13" s="39" t="str">
        <f>IF(test7[[#This Row],[BT def]]&lt;&gt;"",IF(LEFT(test7[[#This Row],[BT def]],2)="BT",HYPERLINK("#'EN 16931'!A"&amp;MATCH(test7[[#This Row],[BT def]], 'EN 16931'!A:A, 0),test7[[#This Row],[BT def]]),HYPERLINK("#'EN 16931'!B"&amp;MATCH(test7[[#This Row],[BT def]], 'EN 16931'!B:B, 0),test7[[#This Row],[BT def]])),"")</f>
        <v>BT-10</v>
      </c>
      <c r="B13" s="39" t="str">
        <f>IF(test7[[#This Row],[Alt BT def]]&lt;&gt;"",IF(LEFT(test7[[#This Row],[Alt BT def]],2)="BT",HYPERLINK("#'EN 16931'!A"&amp;MATCH(test7[[#This Row],[Alt BT def]], 'EN 16931'!A:A, 0),test7[[#This Row],[Alt BT def]]),HYPERLINK("#'EN 16931'!B"&amp;MATCH(test7[[#This Row],[Alt BT def]], 'EN 16931'!B:B, 0),test7[[#This Row],[Alt BT def]])),"")</f>
        <v/>
      </c>
      <c r="C13" s="7" t="s">
        <v>2058</v>
      </c>
      <c r="D13" s="7" t="s">
        <v>2114</v>
      </c>
      <c r="E13" s="42" t="s">
        <v>2424</v>
      </c>
      <c r="F13" s="42"/>
      <c r="G13" s="39" t="s">
        <v>2655</v>
      </c>
      <c r="H13" s="38" t="s">
        <v>284</v>
      </c>
      <c r="I13" s="38" t="s">
        <v>2099</v>
      </c>
    </row>
    <row r="14" spans="1:9" ht="115.2" x14ac:dyDescent="0.3">
      <c r="A14" s="39" t="str">
        <f>IF(test7[[#This Row],[BT def]]&lt;&gt;"",IF(LEFT(test7[[#This Row],[BT def]],2)="BT",HYPERLINK("#'EN 16931'!A"&amp;MATCH(test7[[#This Row],[BT def]], 'EN 16931'!A:A, 0),test7[[#This Row],[BT def]]),HYPERLINK("#'EN 16931'!B"&amp;MATCH(test7[[#This Row],[BT def]], 'EN 16931'!B:B, 0),test7[[#This Row],[BT def]])),"")</f>
        <v>BG-14</v>
      </c>
      <c r="B14" s="39" t="str">
        <f>IF(test7[[#This Row],[Alt BT def]]&lt;&gt;"",IF(LEFT(test7[[#This Row],[Alt BT def]],2)="BT",HYPERLINK("#'EN 16931'!A"&amp;MATCH(test7[[#This Row],[Alt BT def]], 'EN 16931'!A:A, 0),test7[[#This Row],[Alt BT def]]),HYPERLINK("#'EN 16931'!B"&amp;MATCH(test7[[#This Row],[Alt BT def]], 'EN 16931'!B:B, 0),test7[[#This Row],[Alt BT def]])),"")</f>
        <v/>
      </c>
      <c r="C14" s="7" t="s">
        <v>2058</v>
      </c>
      <c r="D14" s="7" t="s">
        <v>2115</v>
      </c>
      <c r="E14" s="42" t="s">
        <v>2425</v>
      </c>
      <c r="F14" s="42"/>
      <c r="G14" s="39" t="s">
        <v>2656</v>
      </c>
      <c r="H14" s="38" t="s">
        <v>339</v>
      </c>
      <c r="I14" s="38" t="s">
        <v>2099</v>
      </c>
    </row>
    <row r="15" spans="1:9" ht="86.4" x14ac:dyDescent="0.3">
      <c r="A15" s="39" t="str">
        <f>IF(test7[[#This Row],[BT def]]&lt;&gt;"",IF(LEFT(test7[[#This Row],[BT def]],2)="BT",HYPERLINK("#'EN 16931'!A"&amp;MATCH(test7[[#This Row],[BT def]], 'EN 16931'!A:A, 0),test7[[#This Row],[BT def]]),HYPERLINK("#'EN 16931'!B"&amp;MATCH(test7[[#This Row],[BT def]], 'EN 16931'!B:B, 0),test7[[#This Row],[BT def]])),"")</f>
        <v>BT-73</v>
      </c>
      <c r="B15" s="39" t="str">
        <f>IF(test7[[#This Row],[Alt BT def]]&lt;&gt;"",IF(LEFT(test7[[#This Row],[Alt BT def]],2)="BT",HYPERLINK("#'EN 16931'!A"&amp;MATCH(test7[[#This Row],[Alt BT def]], 'EN 16931'!A:A, 0),test7[[#This Row],[Alt BT def]]),HYPERLINK("#'EN 16931'!B"&amp;MATCH(test7[[#This Row],[Alt BT def]], 'EN 16931'!B:B, 0),test7[[#This Row],[Alt BT def]])),"")</f>
        <v/>
      </c>
      <c r="C15" s="7" t="s">
        <v>2058</v>
      </c>
      <c r="D15" s="7" t="s">
        <v>2116</v>
      </c>
      <c r="E15" s="42" t="s">
        <v>2426</v>
      </c>
      <c r="F15" s="42"/>
      <c r="G15" s="39" t="s">
        <v>2657</v>
      </c>
      <c r="H15" s="38" t="s">
        <v>136</v>
      </c>
      <c r="I15" s="38" t="s">
        <v>2099</v>
      </c>
    </row>
    <row r="16" spans="1:9" ht="86.4" x14ac:dyDescent="0.3">
      <c r="A16" s="39" t="str">
        <f>IF(test7[[#This Row],[BT def]]&lt;&gt;"",IF(LEFT(test7[[#This Row],[BT def]],2)="BT",HYPERLINK("#'EN 16931'!A"&amp;MATCH(test7[[#This Row],[BT def]], 'EN 16931'!A:A, 0),test7[[#This Row],[BT def]]),HYPERLINK("#'EN 16931'!B"&amp;MATCH(test7[[#This Row],[BT def]], 'EN 16931'!B:B, 0),test7[[#This Row],[BT def]])),"")</f>
        <v>BT-74</v>
      </c>
      <c r="B16" s="39" t="str">
        <f>IF(test7[[#This Row],[Alt BT def]]&lt;&gt;"",IF(LEFT(test7[[#This Row],[Alt BT def]],2)="BT",HYPERLINK("#'EN 16931'!A"&amp;MATCH(test7[[#This Row],[Alt BT def]], 'EN 16931'!A:A, 0),test7[[#This Row],[Alt BT def]]),HYPERLINK("#'EN 16931'!B"&amp;MATCH(test7[[#This Row],[Alt BT def]], 'EN 16931'!B:B, 0),test7[[#This Row],[Alt BT def]])),"")</f>
        <v/>
      </c>
      <c r="C16" s="7" t="s">
        <v>2058</v>
      </c>
      <c r="D16" s="7" t="s">
        <v>2117</v>
      </c>
      <c r="E16" s="42" t="s">
        <v>2427</v>
      </c>
      <c r="F16" s="42"/>
      <c r="G16" s="39" t="s">
        <v>2658</v>
      </c>
      <c r="H16" s="38" t="s">
        <v>138</v>
      </c>
      <c r="I16" s="38" t="s">
        <v>2099</v>
      </c>
    </row>
    <row r="17" spans="1:9" ht="86.4" x14ac:dyDescent="0.3">
      <c r="A17" s="39" t="str">
        <f>IF(test7[[#This Row],[BT def]]&lt;&gt;"",IF(LEFT(test7[[#This Row],[BT def]],2)="BT",HYPERLINK("#'EN 16931'!A"&amp;MATCH(test7[[#This Row],[BT def]], 'EN 16931'!A:A, 0),test7[[#This Row],[BT def]]),HYPERLINK("#'EN 16931'!B"&amp;MATCH(test7[[#This Row],[BT def]], 'EN 16931'!B:B, 0),test7[[#This Row],[BT def]])),"")</f>
        <v>BT-8</v>
      </c>
      <c r="B17" s="39" t="str">
        <f>IF(test7[[#This Row],[Alt BT def]]&lt;&gt;"",IF(LEFT(test7[[#This Row],[Alt BT def]],2)="BT",HYPERLINK("#'EN 16931'!A"&amp;MATCH(test7[[#This Row],[Alt BT def]], 'EN 16931'!A:A, 0),test7[[#This Row],[Alt BT def]]),HYPERLINK("#'EN 16931'!B"&amp;MATCH(test7[[#This Row],[Alt BT def]], 'EN 16931'!B:B, 0),test7[[#This Row],[Alt BT def]])),"")</f>
        <v/>
      </c>
      <c r="C17" s="7" t="s">
        <v>2058</v>
      </c>
      <c r="D17" s="7" t="s">
        <v>2118</v>
      </c>
      <c r="E17" s="42" t="s">
        <v>2428</v>
      </c>
      <c r="F17" s="42"/>
      <c r="G17" s="39" t="s">
        <v>2659</v>
      </c>
      <c r="H17" s="38" t="s">
        <v>283</v>
      </c>
      <c r="I17" s="38" t="s">
        <v>2099</v>
      </c>
    </row>
    <row r="18" spans="1:9" x14ac:dyDescent="0.3">
      <c r="A18" s="39" t="str">
        <f>IF(test7[[#This Row],[BT def]]&lt;&gt;"",IF(LEFT(test7[[#This Row],[BT def]],2)="BT",HYPERLINK("#'EN 16931'!A"&amp;MATCH(test7[[#This Row],[BT def]], 'EN 16931'!A:A, 0),test7[[#This Row],[BT def]]),HYPERLINK("#'EN 16931'!B"&amp;MATCH(test7[[#This Row],[BT def]], 'EN 16931'!B:B, 0),test7[[#This Row],[BT def]])),"")</f>
        <v/>
      </c>
      <c r="B18" s="39" t="str">
        <f>IF(test7[[#This Row],[Alt BT def]]&lt;&gt;"",IF(LEFT(test7[[#This Row],[Alt BT def]],2)="BT",HYPERLINK("#'EN 16931'!A"&amp;MATCH(test7[[#This Row],[Alt BT def]], 'EN 16931'!A:A, 0),test7[[#This Row],[Alt BT def]]),HYPERLINK("#'EN 16931'!B"&amp;MATCH(test7[[#This Row],[Alt BT def]], 'EN 16931'!B:B, 0),test7[[#This Row],[Alt BT def]])),"")</f>
        <v/>
      </c>
      <c r="C18" s="7" t="s">
        <v>2058</v>
      </c>
      <c r="D18" s="7" t="s">
        <v>2119</v>
      </c>
      <c r="E18" s="42" t="s">
        <v>2059</v>
      </c>
      <c r="F18" s="42"/>
      <c r="G18" s="39" t="s">
        <v>2660</v>
      </c>
      <c r="H18" s="38" t="s">
        <v>2099</v>
      </c>
      <c r="I18" s="38" t="s">
        <v>2099</v>
      </c>
    </row>
    <row r="19" spans="1:9" ht="158.4" x14ac:dyDescent="0.3">
      <c r="A19" s="39" t="str">
        <f>IF(test7[[#This Row],[BT def]]&lt;&gt;"",IF(LEFT(test7[[#This Row],[BT def]],2)="BT",HYPERLINK("#'EN 16931'!A"&amp;MATCH(test7[[#This Row],[BT def]], 'EN 16931'!A:A, 0),test7[[#This Row],[BT def]]),HYPERLINK("#'EN 16931'!B"&amp;MATCH(test7[[#This Row],[BT def]], 'EN 16931'!B:B, 0),test7[[#This Row],[BT def]])),"")</f>
        <v>BT-13</v>
      </c>
      <c r="B19" s="39" t="str">
        <f>IF(test7[[#This Row],[Alt BT def]]&lt;&gt;"",IF(LEFT(test7[[#This Row],[Alt BT def]],2)="BT",HYPERLINK("#'EN 16931'!A"&amp;MATCH(test7[[#This Row],[Alt BT def]], 'EN 16931'!A:A, 0),test7[[#This Row],[Alt BT def]]),HYPERLINK("#'EN 16931'!B"&amp;MATCH(test7[[#This Row],[Alt BT def]], 'EN 16931'!B:B, 0),test7[[#This Row],[Alt BT def]])),"")</f>
        <v/>
      </c>
      <c r="C19" s="7" t="s">
        <v>2056</v>
      </c>
      <c r="D19" s="7" t="s">
        <v>2121</v>
      </c>
      <c r="E19" s="42" t="s">
        <v>2904</v>
      </c>
      <c r="F19" s="42"/>
      <c r="G19" s="39" t="s">
        <v>794</v>
      </c>
      <c r="H19" s="38" t="s">
        <v>26</v>
      </c>
      <c r="I19" s="38" t="s">
        <v>2099</v>
      </c>
    </row>
    <row r="20" spans="1:9" ht="144" x14ac:dyDescent="0.3">
      <c r="A20" s="39" t="str">
        <f>IF(test7[[#This Row],[BT def]]&lt;&gt;"",IF(LEFT(test7[[#This Row],[BT def]],2)="BT",HYPERLINK("#'EN 16931'!A"&amp;MATCH(test7[[#This Row],[BT def]], 'EN 16931'!A:A, 0),test7[[#This Row],[BT def]]),HYPERLINK("#'EN 16931'!B"&amp;MATCH(test7[[#This Row],[BT def]], 'EN 16931'!B:B, 0),test7[[#This Row],[BT def]])),"")</f>
        <v>BT-14</v>
      </c>
      <c r="B20" s="39" t="str">
        <f>IF(test7[[#This Row],[Alt BT def]]&lt;&gt;"",IF(LEFT(test7[[#This Row],[Alt BT def]],2)="BT",HYPERLINK("#'EN 16931'!A"&amp;MATCH(test7[[#This Row],[Alt BT def]], 'EN 16931'!A:A, 0),test7[[#This Row],[Alt BT def]]),HYPERLINK("#'EN 16931'!B"&amp;MATCH(test7[[#This Row],[Alt BT def]], 'EN 16931'!B:B, 0),test7[[#This Row],[Alt BT def]])),"")</f>
        <v/>
      </c>
      <c r="C20" s="7" t="s">
        <v>2058</v>
      </c>
      <c r="D20" s="7" t="s">
        <v>2123</v>
      </c>
      <c r="E20" s="42" t="s">
        <v>2905</v>
      </c>
      <c r="F20" s="42"/>
      <c r="G20" s="39" t="s">
        <v>2661</v>
      </c>
      <c r="H20" s="38" t="s">
        <v>286</v>
      </c>
      <c r="I20" s="38" t="s">
        <v>2099</v>
      </c>
    </row>
    <row r="21" spans="1:9" ht="72" x14ac:dyDescent="0.3">
      <c r="A21" s="39" t="str">
        <f>IF(test7[[#This Row],[BT def]]&lt;&gt;"",IF(LEFT(test7[[#This Row],[BT def]],2)="BT",HYPERLINK("#'EN 16931'!A"&amp;MATCH(test7[[#This Row],[BT def]], 'EN 16931'!A:A, 0),test7[[#This Row],[BT def]]),HYPERLINK("#'EN 16931'!B"&amp;MATCH(test7[[#This Row],[BT def]], 'EN 16931'!B:B, 0),test7[[#This Row],[BT def]])),"")</f>
        <v>BG-3</v>
      </c>
      <c r="B21" s="39" t="str">
        <f>IF(test7[[#This Row],[Alt BT def]]&lt;&gt;"",IF(LEFT(test7[[#This Row],[Alt BT def]],2)="BT",HYPERLINK("#'EN 16931'!A"&amp;MATCH(test7[[#This Row],[Alt BT def]], 'EN 16931'!A:A, 0),test7[[#This Row],[Alt BT def]]),HYPERLINK("#'EN 16931'!B"&amp;MATCH(test7[[#This Row],[Alt BT def]], 'EN 16931'!B:B, 0),test7[[#This Row],[Alt BT def]])),"")</f>
        <v/>
      </c>
      <c r="C21" s="7" t="s">
        <v>2060</v>
      </c>
      <c r="D21" s="7" t="s">
        <v>2124</v>
      </c>
      <c r="E21" s="42" t="s">
        <v>2431</v>
      </c>
      <c r="F21" s="42"/>
      <c r="G21" s="39" t="s">
        <v>804</v>
      </c>
      <c r="H21" s="38" t="s">
        <v>296</v>
      </c>
      <c r="I21" s="38" t="s">
        <v>2099</v>
      </c>
    </row>
    <row r="22" spans="1:9" x14ac:dyDescent="0.3">
      <c r="A22" s="39" t="str">
        <f>IF(test7[[#This Row],[BT def]]&lt;&gt;"",IF(LEFT(test7[[#This Row],[BT def]],2)="BT",HYPERLINK("#'EN 16931'!A"&amp;MATCH(test7[[#This Row],[BT def]], 'EN 16931'!A:A, 0),test7[[#This Row],[BT def]]),HYPERLINK("#'EN 16931'!B"&amp;MATCH(test7[[#This Row],[BT def]], 'EN 16931'!B:B, 0),test7[[#This Row],[BT def]])),"")</f>
        <v/>
      </c>
      <c r="B22" s="39" t="str">
        <f>IF(test7[[#This Row],[Alt BT def]]&lt;&gt;"",IF(LEFT(test7[[#This Row],[Alt BT def]],2)="BT",HYPERLINK("#'EN 16931'!A"&amp;MATCH(test7[[#This Row],[Alt BT def]], 'EN 16931'!A:A, 0),test7[[#This Row],[Alt BT def]]),HYPERLINK("#'EN 16931'!B"&amp;MATCH(test7[[#This Row],[Alt BT def]], 'EN 16931'!B:B, 0),test7[[#This Row],[Alt BT def]])),"")</f>
        <v/>
      </c>
      <c r="C22" s="7" t="s">
        <v>2056</v>
      </c>
      <c r="D22" s="7" t="s">
        <v>2126</v>
      </c>
      <c r="E22" s="42" t="s">
        <v>2061</v>
      </c>
      <c r="F22" s="42"/>
      <c r="G22" s="39" t="s">
        <v>2662</v>
      </c>
      <c r="H22" s="38" t="s">
        <v>2099</v>
      </c>
      <c r="I22" s="38" t="s">
        <v>2099</v>
      </c>
    </row>
    <row r="23" spans="1:9" ht="86.4" x14ac:dyDescent="0.3">
      <c r="A23" s="39" t="str">
        <f>IF(test7[[#This Row],[BT def]]&lt;&gt;"",IF(LEFT(test7[[#This Row],[BT def]],2)="BT",HYPERLINK("#'EN 16931'!A"&amp;MATCH(test7[[#This Row],[BT def]], 'EN 16931'!A:A, 0),test7[[#This Row],[BT def]]),HYPERLINK("#'EN 16931'!B"&amp;MATCH(test7[[#This Row],[BT def]], 'EN 16931'!B:B, 0),test7[[#This Row],[BT def]])),"")</f>
        <v>BT-25</v>
      </c>
      <c r="B23" s="39" t="str">
        <f>IF(test7[[#This Row],[Alt BT def]]&lt;&gt;"",IF(LEFT(test7[[#This Row],[Alt BT def]],2)="BT",HYPERLINK("#'EN 16931'!A"&amp;MATCH(test7[[#This Row],[Alt BT def]], 'EN 16931'!A:A, 0),test7[[#This Row],[Alt BT def]]),HYPERLINK("#'EN 16931'!B"&amp;MATCH(test7[[#This Row],[Alt BT def]], 'EN 16931'!B:B, 0),test7[[#This Row],[Alt BT def]])),"")</f>
        <v/>
      </c>
      <c r="C23" s="7" t="s">
        <v>2056</v>
      </c>
      <c r="D23" s="7" t="s">
        <v>2128</v>
      </c>
      <c r="E23" s="42" t="s">
        <v>2432</v>
      </c>
      <c r="F23" s="42"/>
      <c r="G23" s="39" t="s">
        <v>796</v>
      </c>
      <c r="H23" s="38" t="s">
        <v>297</v>
      </c>
      <c r="I23" s="38" t="s">
        <v>2099</v>
      </c>
    </row>
    <row r="24" spans="1:9" ht="144" x14ac:dyDescent="0.3">
      <c r="A24" s="39" t="str">
        <f>IF(test7[[#This Row],[BT def]]&lt;&gt;"",IF(LEFT(test7[[#This Row],[BT def]],2)="BT",HYPERLINK("#'EN 16931'!A"&amp;MATCH(test7[[#This Row],[BT def]], 'EN 16931'!A:A, 0),test7[[#This Row],[BT def]]),HYPERLINK("#'EN 16931'!B"&amp;MATCH(test7[[#This Row],[BT def]], 'EN 16931'!B:B, 0),test7[[#This Row],[BT def]])),"")</f>
        <v>BT-26</v>
      </c>
      <c r="B24" s="39" t="str">
        <f>IF(test7[[#This Row],[Alt BT def]]&lt;&gt;"",IF(LEFT(test7[[#This Row],[Alt BT def]],2)="BT",HYPERLINK("#'EN 16931'!A"&amp;MATCH(test7[[#This Row],[Alt BT def]], 'EN 16931'!A:A, 0),test7[[#This Row],[Alt BT def]]),HYPERLINK("#'EN 16931'!B"&amp;MATCH(test7[[#This Row],[Alt BT def]], 'EN 16931'!B:B, 0),test7[[#This Row],[Alt BT def]])),"")</f>
        <v/>
      </c>
      <c r="C24" s="7" t="s">
        <v>2058</v>
      </c>
      <c r="D24" s="7" t="s">
        <v>2130</v>
      </c>
      <c r="E24" s="42" t="s">
        <v>2433</v>
      </c>
      <c r="F24" s="42"/>
      <c r="G24" s="39" t="s">
        <v>797</v>
      </c>
      <c r="H24" s="38" t="s">
        <v>298</v>
      </c>
      <c r="I24" s="38" t="s">
        <v>2099</v>
      </c>
    </row>
    <row r="25" spans="1:9" x14ac:dyDescent="0.3">
      <c r="A25" s="39" t="str">
        <f>IF(test7[[#This Row],[BT def]]&lt;&gt;"",IF(LEFT(test7[[#This Row],[BT def]],2)="BT",HYPERLINK("#'EN 16931'!A"&amp;MATCH(test7[[#This Row],[BT def]], 'EN 16931'!A:A, 0),test7[[#This Row],[BT def]]),HYPERLINK("#'EN 16931'!B"&amp;MATCH(test7[[#This Row],[BT def]], 'EN 16931'!B:B, 0),test7[[#This Row],[BT def]])),"")</f>
        <v/>
      </c>
      <c r="B25" s="39" t="str">
        <f>IF(test7[[#This Row],[Alt BT def]]&lt;&gt;"",IF(LEFT(test7[[#This Row],[Alt BT def]],2)="BT",HYPERLINK("#'EN 16931'!A"&amp;MATCH(test7[[#This Row],[Alt BT def]], 'EN 16931'!A:A, 0),test7[[#This Row],[Alt BT def]]),HYPERLINK("#'EN 16931'!B"&amp;MATCH(test7[[#This Row],[Alt BT def]], 'EN 16931'!B:B, 0),test7[[#This Row],[Alt BT def]])),"")</f>
        <v/>
      </c>
      <c r="C25" s="7" t="s">
        <v>2058</v>
      </c>
      <c r="D25" s="7" t="s">
        <v>2132</v>
      </c>
      <c r="E25" s="42" t="s">
        <v>2062</v>
      </c>
      <c r="F25" s="42"/>
      <c r="G25" s="39" t="s">
        <v>2663</v>
      </c>
      <c r="H25" s="38" t="s">
        <v>2099</v>
      </c>
      <c r="I25" s="38" t="s">
        <v>2099</v>
      </c>
    </row>
    <row r="26" spans="1:9" ht="72" x14ac:dyDescent="0.3">
      <c r="A26" s="39" t="str">
        <f>IF(test7[[#This Row],[BT def]]&lt;&gt;"",IF(LEFT(test7[[#This Row],[BT def]],2)="BT",HYPERLINK("#'EN 16931'!A"&amp;MATCH(test7[[#This Row],[BT def]], 'EN 16931'!A:A, 0),test7[[#This Row],[BT def]]),HYPERLINK("#'EN 16931'!B"&amp;MATCH(test7[[#This Row],[BT def]], 'EN 16931'!B:B, 0),test7[[#This Row],[BT def]])),"")</f>
        <v>BT-16</v>
      </c>
      <c r="B26" s="39" t="str">
        <f>IF(test7[[#This Row],[Alt BT def]]&lt;&gt;"",IF(LEFT(test7[[#This Row],[Alt BT def]],2)="BT",HYPERLINK("#'EN 16931'!A"&amp;MATCH(test7[[#This Row],[Alt BT def]], 'EN 16931'!A:A, 0),test7[[#This Row],[Alt BT def]]),HYPERLINK("#'EN 16931'!B"&amp;MATCH(test7[[#This Row],[Alt BT def]], 'EN 16931'!B:B, 0),test7[[#This Row],[Alt BT def]])),"")</f>
        <v/>
      </c>
      <c r="C26" s="7" t="s">
        <v>2056</v>
      </c>
      <c r="D26" s="7" t="s">
        <v>2121</v>
      </c>
      <c r="E26" s="42" t="s">
        <v>2434</v>
      </c>
      <c r="F26" s="42"/>
      <c r="G26" s="39" t="s">
        <v>2664</v>
      </c>
      <c r="H26" s="38" t="s">
        <v>288</v>
      </c>
      <c r="I26" s="38" t="s">
        <v>2099</v>
      </c>
    </row>
    <row r="27" spans="1:9" x14ac:dyDescent="0.3">
      <c r="A27" s="39" t="str">
        <f>IF(test7[[#This Row],[BT def]]&lt;&gt;"",IF(LEFT(test7[[#This Row],[BT def]],2)="BT",HYPERLINK("#'EN 16931'!A"&amp;MATCH(test7[[#This Row],[BT def]], 'EN 16931'!A:A, 0),test7[[#This Row],[BT def]]),HYPERLINK("#'EN 16931'!B"&amp;MATCH(test7[[#This Row],[BT def]], 'EN 16931'!B:B, 0),test7[[#This Row],[BT def]])),"")</f>
        <v/>
      </c>
      <c r="B27" s="39" t="str">
        <f>IF(test7[[#This Row],[Alt BT def]]&lt;&gt;"",IF(LEFT(test7[[#This Row],[Alt BT def]],2)="BT",HYPERLINK("#'EN 16931'!A"&amp;MATCH(test7[[#This Row],[Alt BT def]], 'EN 16931'!A:A, 0),test7[[#This Row],[Alt BT def]]),HYPERLINK("#'EN 16931'!B"&amp;MATCH(test7[[#This Row],[Alt BT def]], 'EN 16931'!B:B, 0),test7[[#This Row],[Alt BT def]])),"")</f>
        <v/>
      </c>
      <c r="C27" s="7" t="s">
        <v>2058</v>
      </c>
      <c r="D27" s="7" t="s">
        <v>2134</v>
      </c>
      <c r="E27" s="42" t="s">
        <v>2063</v>
      </c>
      <c r="F27" s="42"/>
      <c r="G27" s="39" t="s">
        <v>2665</v>
      </c>
      <c r="H27" s="38" t="s">
        <v>2099</v>
      </c>
      <c r="I27" s="38" t="s">
        <v>2099</v>
      </c>
    </row>
    <row r="28" spans="1:9" ht="72" x14ac:dyDescent="0.3">
      <c r="A28" s="39" t="str">
        <f>IF(test7[[#This Row],[BT def]]&lt;&gt;"",IF(LEFT(test7[[#This Row],[BT def]],2)="BT",HYPERLINK("#'EN 16931'!A"&amp;MATCH(test7[[#This Row],[BT def]], 'EN 16931'!A:A, 0),test7[[#This Row],[BT def]]),HYPERLINK("#'EN 16931'!B"&amp;MATCH(test7[[#This Row],[BT def]], 'EN 16931'!B:B, 0),test7[[#This Row],[BT def]])),"")</f>
        <v>BT-15</v>
      </c>
      <c r="B28" s="39" t="str">
        <f>IF(test7[[#This Row],[Alt BT def]]&lt;&gt;"",IF(LEFT(test7[[#This Row],[Alt BT def]],2)="BT",HYPERLINK("#'EN 16931'!A"&amp;MATCH(test7[[#This Row],[Alt BT def]], 'EN 16931'!A:A, 0),test7[[#This Row],[Alt BT def]]),HYPERLINK("#'EN 16931'!B"&amp;MATCH(test7[[#This Row],[Alt BT def]], 'EN 16931'!B:B, 0),test7[[#This Row],[Alt BT def]])),"")</f>
        <v/>
      </c>
      <c r="C28" s="7" t="s">
        <v>2056</v>
      </c>
      <c r="D28" s="7" t="s">
        <v>2121</v>
      </c>
      <c r="E28" s="42" t="s">
        <v>2435</v>
      </c>
      <c r="F28" s="42"/>
      <c r="G28" s="39" t="s">
        <v>770</v>
      </c>
      <c r="H28" s="38" t="s">
        <v>287</v>
      </c>
      <c r="I28" s="38" t="s">
        <v>2099</v>
      </c>
    </row>
    <row r="29" spans="1:9" x14ac:dyDescent="0.3">
      <c r="A29" s="39" t="str">
        <f>IF(test7[[#This Row],[BT def]]&lt;&gt;"",IF(LEFT(test7[[#This Row],[BT def]],2)="BT",HYPERLINK("#'EN 16931'!A"&amp;MATCH(test7[[#This Row],[BT def]], 'EN 16931'!A:A, 0),test7[[#This Row],[BT def]]),HYPERLINK("#'EN 16931'!B"&amp;MATCH(test7[[#This Row],[BT def]], 'EN 16931'!B:B, 0),test7[[#This Row],[BT def]])),"")</f>
        <v/>
      </c>
      <c r="B29" s="39" t="str">
        <f>IF(test7[[#This Row],[Alt BT def]]&lt;&gt;"",IF(LEFT(test7[[#This Row],[Alt BT def]],2)="BT",HYPERLINK("#'EN 16931'!A"&amp;MATCH(test7[[#This Row],[Alt BT def]], 'EN 16931'!A:A, 0),test7[[#This Row],[Alt BT def]]),HYPERLINK("#'EN 16931'!B"&amp;MATCH(test7[[#This Row],[Alt BT def]], 'EN 16931'!B:B, 0),test7[[#This Row],[Alt BT def]])),"")</f>
        <v/>
      </c>
      <c r="C29" s="7" t="s">
        <v>2058</v>
      </c>
      <c r="D29" s="7" t="s">
        <v>2140</v>
      </c>
      <c r="E29" s="42" t="s">
        <v>2065</v>
      </c>
      <c r="F29" s="42"/>
      <c r="G29" s="39" t="s">
        <v>2666</v>
      </c>
      <c r="H29" s="38" t="s">
        <v>2099</v>
      </c>
      <c r="I29" s="38" t="s">
        <v>2099</v>
      </c>
    </row>
    <row r="30" spans="1:9" ht="72" x14ac:dyDescent="0.3">
      <c r="A30" s="39" t="str">
        <f>IF(test7[[#This Row],[BT def]]&lt;&gt;"",IF(LEFT(test7[[#This Row],[BT def]],2)="BT",HYPERLINK("#'EN 16931'!A"&amp;MATCH(test7[[#This Row],[BT def]], 'EN 16931'!A:A, 0),test7[[#This Row],[BT def]]),HYPERLINK("#'EN 16931'!B"&amp;MATCH(test7[[#This Row],[BT def]], 'EN 16931'!B:B, 0),test7[[#This Row],[BT def]])),"")</f>
        <v>BT-12</v>
      </c>
      <c r="B30" s="39" t="str">
        <f>IF(test7[[#This Row],[Alt BT def]]&lt;&gt;"",IF(LEFT(test7[[#This Row],[Alt BT def]],2)="BT",HYPERLINK("#'EN 16931'!A"&amp;MATCH(test7[[#This Row],[Alt BT def]], 'EN 16931'!A:A, 0),test7[[#This Row],[Alt BT def]]),HYPERLINK("#'EN 16931'!B"&amp;MATCH(test7[[#This Row],[Alt BT def]], 'EN 16931'!B:B, 0),test7[[#This Row],[Alt BT def]])),"")</f>
        <v/>
      </c>
      <c r="C30" s="7" t="s">
        <v>2056</v>
      </c>
      <c r="D30" s="7" t="s">
        <v>2121</v>
      </c>
      <c r="E30" s="42" t="s">
        <v>2437</v>
      </c>
      <c r="F30" s="42"/>
      <c r="G30" s="39" t="s">
        <v>2667</v>
      </c>
      <c r="H30" s="38" t="s">
        <v>29</v>
      </c>
      <c r="I30" s="38" t="s">
        <v>2099</v>
      </c>
    </row>
    <row r="31" spans="1:9" ht="201.6" x14ac:dyDescent="0.3">
      <c r="A31" s="39" t="str">
        <f>IF(test7[[#This Row],[BT def]]&lt;&gt;"",IF(LEFT(test7[[#This Row],[BT def]],2)="BT",HYPERLINK("#'EN 16931'!A"&amp;MATCH(test7[[#This Row],[BT def]], 'EN 16931'!A:A, 0),test7[[#This Row],[BT def]]),HYPERLINK("#'EN 16931'!B"&amp;MATCH(test7[[#This Row],[BT def]], 'EN 16931'!B:B, 0),test7[[#This Row],[BT def]])),"")</f>
        <v>BG-24</v>
      </c>
      <c r="B31" s="39" t="str">
        <f>IF(test7[[#This Row],[Alt BT def]]&lt;&gt;"",IF(LEFT(test7[[#This Row],[Alt BT def]],2)="BT",HYPERLINK("#'EN 16931'!A"&amp;MATCH(test7[[#This Row],[Alt BT def]], 'EN 16931'!A:A, 0),test7[[#This Row],[Alt BT def]]),HYPERLINK("#'EN 16931'!B"&amp;MATCH(test7[[#This Row],[Alt BT def]], 'EN 16931'!B:B, 0),test7[[#This Row],[Alt BT def]])),"")</f>
        <v/>
      </c>
      <c r="C31" s="7" t="s">
        <v>2060</v>
      </c>
      <c r="D31" s="7" t="s">
        <v>2142</v>
      </c>
      <c r="E31" s="42" t="s">
        <v>2438</v>
      </c>
      <c r="F31" s="42"/>
      <c r="G31" s="39" t="s">
        <v>2668</v>
      </c>
      <c r="H31" s="38" t="s">
        <v>383</v>
      </c>
      <c r="I31" s="38" t="s">
        <v>2099</v>
      </c>
    </row>
    <row r="32" spans="1:9" ht="144" x14ac:dyDescent="0.3">
      <c r="A32" s="39" t="str">
        <f>IF(test7[[#This Row],[BT def]]&lt;&gt;"",IF(LEFT(test7[[#This Row],[BT def]],2)="BT",HYPERLINK("#'EN 16931'!A"&amp;MATCH(test7[[#This Row],[BT def]], 'EN 16931'!A:A, 0),test7[[#This Row],[BT def]]),HYPERLINK("#'EN 16931'!B"&amp;MATCH(test7[[#This Row],[BT def]], 'EN 16931'!B:B, 0),test7[[#This Row],[BT def]])),"")</f>
        <v>BT-18</v>
      </c>
      <c r="B32" s="39" t="str">
        <f>IF(test7[[#This Row],[Alt BT def]]&lt;&gt;"",IF(LEFT(test7[[#This Row],[Alt BT def]],2)="BT",HYPERLINK("#'EN 16931'!A"&amp;MATCH(test7[[#This Row],[Alt BT def]], 'EN 16931'!A:A, 0),test7[[#This Row],[Alt BT def]]),HYPERLINK("#'EN 16931'!B"&amp;MATCH(test7[[#This Row],[Alt BT def]], 'EN 16931'!B:B, 0),test7[[#This Row],[Alt BT def]])),"")</f>
        <v>BT-122</v>
      </c>
      <c r="C32" s="7" t="s">
        <v>2056</v>
      </c>
      <c r="D32" s="7" t="s">
        <v>2121</v>
      </c>
      <c r="E32" s="42" t="s">
        <v>2906</v>
      </c>
      <c r="F32" s="36" t="s">
        <v>2621</v>
      </c>
      <c r="G32" s="39" t="s">
        <v>2669</v>
      </c>
      <c r="H32" s="38" t="s">
        <v>290</v>
      </c>
      <c r="I32" s="38" t="s">
        <v>384</v>
      </c>
    </row>
    <row r="33" spans="1:9" ht="86.4" x14ac:dyDescent="0.3">
      <c r="A33" s="39" t="str">
        <f>IF(test7[[#This Row],[BT def]]&lt;&gt;"",IF(LEFT(test7[[#This Row],[BT def]],2)="BT",HYPERLINK("#'EN 16931'!A"&amp;MATCH(test7[[#This Row],[BT def]], 'EN 16931'!A:A, 0),test7[[#This Row],[BT def]]),HYPERLINK("#'EN 16931'!B"&amp;MATCH(test7[[#This Row],[BT def]], 'EN 16931'!B:B, 0),test7[[#This Row],[BT def]])),"")</f>
        <v/>
      </c>
      <c r="B33" s="39" t="str">
        <f>IF(test7[[#This Row],[Alt BT def]]&lt;&gt;"",IF(LEFT(test7[[#This Row],[Alt BT def]],2)="BT",HYPERLINK("#'EN 16931'!A"&amp;MATCH(test7[[#This Row],[Alt BT def]], 'EN 16931'!A:A, 0),test7[[#This Row],[Alt BT def]]),HYPERLINK("#'EN 16931'!B"&amp;MATCH(test7[[#This Row],[Alt BT def]], 'EN 16931'!B:B, 0),test7[[#This Row],[Alt BT def]])),"")</f>
        <v/>
      </c>
      <c r="C33" s="7" t="s">
        <v>2066</v>
      </c>
      <c r="D33" s="7" t="s">
        <v>2143</v>
      </c>
      <c r="E33" s="42" t="s">
        <v>2440</v>
      </c>
      <c r="F33" s="42"/>
      <c r="G33" s="39" t="s">
        <v>2670</v>
      </c>
      <c r="H33" s="38"/>
      <c r="I33" s="38" t="s">
        <v>2099</v>
      </c>
    </row>
    <row r="34" spans="1:9" ht="115.2" x14ac:dyDescent="0.3">
      <c r="A34" s="39" t="str">
        <f>IF(test7[[#This Row],[BT def]]&lt;&gt;"",IF(LEFT(test7[[#This Row],[BT def]],2)="BT",HYPERLINK("#'EN 16931'!A"&amp;MATCH(test7[[#This Row],[BT def]], 'EN 16931'!A:A, 0),test7[[#This Row],[BT def]]),HYPERLINK("#'EN 16931'!B"&amp;MATCH(test7[[#This Row],[BT def]], 'EN 16931'!B:B, 0),test7[[#This Row],[BT def]])),"")</f>
        <v>BT-18</v>
      </c>
      <c r="B34" s="39" t="str">
        <f>IF(test7[[#This Row],[Alt BT def]]&lt;&gt;"",IF(LEFT(test7[[#This Row],[Alt BT def]],2)="BT",HYPERLINK("#'EN 16931'!A"&amp;MATCH(test7[[#This Row],[Alt BT def]], 'EN 16931'!A:A, 0),test7[[#This Row],[Alt BT def]]),HYPERLINK("#'EN 16931'!B"&amp;MATCH(test7[[#This Row],[Alt BT def]], 'EN 16931'!B:B, 0),test7[[#This Row],[Alt BT def]])),"")</f>
        <v/>
      </c>
      <c r="C34" s="7" t="s">
        <v>2058</v>
      </c>
      <c r="D34" s="7" t="s">
        <v>2145</v>
      </c>
      <c r="E34" s="42" t="s">
        <v>2907</v>
      </c>
      <c r="F34" s="42"/>
      <c r="G34" s="39" t="s">
        <v>2671</v>
      </c>
      <c r="H34" s="38" t="s">
        <v>290</v>
      </c>
      <c r="I34" s="38" t="s">
        <v>2099</v>
      </c>
    </row>
    <row r="35" spans="1:9" ht="86.4" x14ac:dyDescent="0.3">
      <c r="A35" s="39" t="str">
        <f>IF(test7[[#This Row],[BT def]]&lt;&gt;"",IF(LEFT(test7[[#This Row],[BT def]],2)="BT",HYPERLINK("#'EN 16931'!A"&amp;MATCH(test7[[#This Row],[BT def]], 'EN 16931'!A:A, 0),test7[[#This Row],[BT def]]),HYPERLINK("#'EN 16931'!B"&amp;MATCH(test7[[#This Row],[BT def]], 'EN 16931'!B:B, 0),test7[[#This Row],[BT def]])),"")</f>
        <v>BT-123</v>
      </c>
      <c r="B35" s="39" t="str">
        <f>IF(test7[[#This Row],[Alt BT def]]&lt;&gt;"",IF(LEFT(test7[[#This Row],[Alt BT def]],2)="BT",HYPERLINK("#'EN 16931'!A"&amp;MATCH(test7[[#This Row],[Alt BT def]], 'EN 16931'!A:A, 0),test7[[#This Row],[Alt BT def]]),HYPERLINK("#'EN 16931'!B"&amp;MATCH(test7[[#This Row],[Alt BT def]], 'EN 16931'!B:B, 0),test7[[#This Row],[Alt BT def]])),"")</f>
        <v/>
      </c>
      <c r="C35" s="7" t="s">
        <v>2058</v>
      </c>
      <c r="D35" s="7" t="s">
        <v>2147</v>
      </c>
      <c r="E35" s="42" t="s">
        <v>2442</v>
      </c>
      <c r="F35" s="42"/>
      <c r="G35" s="39" t="s">
        <v>2672</v>
      </c>
      <c r="H35" s="38" t="s">
        <v>385</v>
      </c>
      <c r="I35" s="38" t="s">
        <v>2099</v>
      </c>
    </row>
    <row r="36" spans="1:9" x14ac:dyDescent="0.3">
      <c r="A36" s="39" t="str">
        <f>IF(test7[[#This Row],[BT def]]&lt;&gt;"",IF(LEFT(test7[[#This Row],[BT def]],2)="BT",HYPERLINK("#'EN 16931'!A"&amp;MATCH(test7[[#This Row],[BT def]], 'EN 16931'!A:A, 0),test7[[#This Row],[BT def]]),HYPERLINK("#'EN 16931'!B"&amp;MATCH(test7[[#This Row],[BT def]], 'EN 16931'!B:B, 0),test7[[#This Row],[BT def]])),"")</f>
        <v/>
      </c>
      <c r="B36" s="39" t="str">
        <f>IF(test7[[#This Row],[Alt BT def]]&lt;&gt;"",IF(LEFT(test7[[#This Row],[Alt BT def]],2)="BT",HYPERLINK("#'EN 16931'!A"&amp;MATCH(test7[[#This Row],[Alt BT def]], 'EN 16931'!A:A, 0),test7[[#This Row],[Alt BT def]]),HYPERLINK("#'EN 16931'!B"&amp;MATCH(test7[[#This Row],[Alt BT def]], 'EN 16931'!B:B, 0),test7[[#This Row],[Alt BT def]])),"")</f>
        <v/>
      </c>
      <c r="C36" s="7" t="s">
        <v>2058</v>
      </c>
      <c r="D36" s="7" t="s">
        <v>2148</v>
      </c>
      <c r="E36" s="42" t="s">
        <v>2067</v>
      </c>
      <c r="F36" s="42"/>
      <c r="G36" s="39" t="s">
        <v>2673</v>
      </c>
      <c r="H36" s="38" t="s">
        <v>2099</v>
      </c>
      <c r="I36" s="38" t="s">
        <v>2099</v>
      </c>
    </row>
    <row r="37" spans="1:9" ht="144" x14ac:dyDescent="0.3">
      <c r="A37" s="39" t="str">
        <f>IF(test7[[#This Row],[BT def]]&lt;&gt;"",IF(LEFT(test7[[#This Row],[BT def]],2)="BT",HYPERLINK("#'EN 16931'!A"&amp;MATCH(test7[[#This Row],[BT def]], 'EN 16931'!A:A, 0),test7[[#This Row],[BT def]]),HYPERLINK("#'EN 16931'!B"&amp;MATCH(test7[[#This Row],[BT def]], 'EN 16931'!B:B, 0),test7[[#This Row],[BT def]])),"")</f>
        <v>BT-125</v>
      </c>
      <c r="B37" s="39" t="str">
        <f>IF(test7[[#This Row],[Alt BT def]]&lt;&gt;"",IF(LEFT(test7[[#This Row],[Alt BT def]],2)="BT",HYPERLINK("#'EN 16931'!A"&amp;MATCH(test7[[#This Row],[Alt BT def]], 'EN 16931'!A:A, 0),test7[[#This Row],[Alt BT def]]),HYPERLINK("#'EN 16931'!B"&amp;MATCH(test7[[#This Row],[Alt BT def]], 'EN 16931'!B:B, 0),test7[[#This Row],[Alt BT def]])),"")</f>
        <v/>
      </c>
      <c r="C37" s="7" t="s">
        <v>2058</v>
      </c>
      <c r="D37" s="7" t="s">
        <v>2150</v>
      </c>
      <c r="E37" s="42" t="s">
        <v>2443</v>
      </c>
      <c r="F37" s="42"/>
      <c r="G37" s="39" t="s">
        <v>2674</v>
      </c>
      <c r="H37" s="38" t="s">
        <v>387</v>
      </c>
      <c r="I37" s="38" t="s">
        <v>2099</v>
      </c>
    </row>
    <row r="38" spans="1:9" ht="72" x14ac:dyDescent="0.3">
      <c r="A38" s="39" t="str">
        <f>IF(test7[[#This Row],[BT def]]&lt;&gt;"",IF(LEFT(test7[[#This Row],[BT def]],2)="BT",HYPERLINK("#'EN 16931'!A"&amp;MATCH(test7[[#This Row],[BT def]], 'EN 16931'!A:A, 0),test7[[#This Row],[BT def]]),HYPERLINK("#'EN 16931'!B"&amp;MATCH(test7[[#This Row],[BT def]], 'EN 16931'!B:B, 0),test7[[#This Row],[BT def]])),"")</f>
        <v/>
      </c>
      <c r="B38" s="39" t="str">
        <f>IF(test7[[#This Row],[Alt BT def]]&lt;&gt;"",IF(LEFT(test7[[#This Row],[Alt BT def]],2)="BT",HYPERLINK("#'EN 16931'!A"&amp;MATCH(test7[[#This Row],[Alt BT def]], 'EN 16931'!A:A, 0),test7[[#This Row],[Alt BT def]]),HYPERLINK("#'EN 16931'!B"&amp;MATCH(test7[[#This Row],[Alt BT def]], 'EN 16931'!B:B, 0),test7[[#This Row],[Alt BT def]])),"")</f>
        <v/>
      </c>
      <c r="C38" s="7" t="s">
        <v>2068</v>
      </c>
      <c r="D38" s="7" t="s">
        <v>2152</v>
      </c>
      <c r="E38" s="42" t="s">
        <v>2444</v>
      </c>
      <c r="F38" s="42"/>
      <c r="G38" s="39" t="s">
        <v>2675</v>
      </c>
      <c r="H38" s="38" t="s">
        <v>2099</v>
      </c>
      <c r="I38" s="38" t="s">
        <v>2099</v>
      </c>
    </row>
    <row r="39" spans="1:9" ht="72" x14ac:dyDescent="0.3">
      <c r="A39" s="39" t="str">
        <f>IF(test7[[#This Row],[BT def]]&lt;&gt;"",IF(LEFT(test7[[#This Row],[BT def]],2)="BT",HYPERLINK("#'EN 16931'!A"&amp;MATCH(test7[[#This Row],[BT def]], 'EN 16931'!A:A, 0),test7[[#This Row],[BT def]]),HYPERLINK("#'EN 16931'!B"&amp;MATCH(test7[[#This Row],[BT def]], 'EN 16931'!B:B, 0),test7[[#This Row],[BT def]])),"")</f>
        <v/>
      </c>
      <c r="B39" s="39" t="str">
        <f>IF(test7[[#This Row],[Alt BT def]]&lt;&gt;"",IF(LEFT(test7[[#This Row],[Alt BT def]],2)="BT",HYPERLINK("#'EN 16931'!A"&amp;MATCH(test7[[#This Row],[Alt BT def]], 'EN 16931'!A:A, 0),test7[[#This Row],[Alt BT def]]),HYPERLINK("#'EN 16931'!B"&amp;MATCH(test7[[#This Row],[Alt BT def]], 'EN 16931'!B:B, 0),test7[[#This Row],[Alt BT def]])),"")</f>
        <v/>
      </c>
      <c r="C39" s="7" t="s">
        <v>2068</v>
      </c>
      <c r="D39" s="7" t="s">
        <v>2154</v>
      </c>
      <c r="E39" s="42" t="s">
        <v>2445</v>
      </c>
      <c r="F39" s="42"/>
      <c r="G39" s="39" t="s">
        <v>2676</v>
      </c>
      <c r="H39" s="38" t="s">
        <v>2099</v>
      </c>
      <c r="I39" s="38" t="s">
        <v>2099</v>
      </c>
    </row>
    <row r="40" spans="1:9" x14ac:dyDescent="0.3">
      <c r="A40" s="39" t="str">
        <f>IF(test7[[#This Row],[BT def]]&lt;&gt;"",IF(LEFT(test7[[#This Row],[BT def]],2)="BT",HYPERLINK("#'EN 16931'!A"&amp;MATCH(test7[[#This Row],[BT def]], 'EN 16931'!A:A, 0),test7[[#This Row],[BT def]]),HYPERLINK("#'EN 16931'!B"&amp;MATCH(test7[[#This Row],[BT def]], 'EN 16931'!B:B, 0),test7[[#This Row],[BT def]])),"")</f>
        <v/>
      </c>
      <c r="B40" s="39" t="str">
        <f>IF(test7[[#This Row],[Alt BT def]]&lt;&gt;"",IF(LEFT(test7[[#This Row],[Alt BT def]],2)="BT",HYPERLINK("#'EN 16931'!A"&amp;MATCH(test7[[#This Row],[Alt BT def]], 'EN 16931'!A:A, 0),test7[[#This Row],[Alt BT def]]),HYPERLINK("#'EN 16931'!B"&amp;MATCH(test7[[#This Row],[Alt BT def]], 'EN 16931'!B:B, 0),test7[[#This Row],[Alt BT def]])),"")</f>
        <v/>
      </c>
      <c r="C40" s="7" t="s">
        <v>2058</v>
      </c>
      <c r="D40" s="7" t="s">
        <v>2156</v>
      </c>
      <c r="E40" s="42" t="s">
        <v>2069</v>
      </c>
      <c r="F40" s="42"/>
      <c r="G40" s="39" t="s">
        <v>2677</v>
      </c>
      <c r="H40" s="38" t="s">
        <v>2099</v>
      </c>
      <c r="I40" s="38" t="s">
        <v>2099</v>
      </c>
    </row>
    <row r="41" spans="1:9" ht="172.8" x14ac:dyDescent="0.3">
      <c r="A41" s="39" t="str">
        <f>IF(test7[[#This Row],[BT def]]&lt;&gt;"",IF(LEFT(test7[[#This Row],[BT def]],2)="BT",HYPERLINK("#'EN 16931'!A"&amp;MATCH(test7[[#This Row],[BT def]], 'EN 16931'!A:A, 0),test7[[#This Row],[BT def]]),HYPERLINK("#'EN 16931'!B"&amp;MATCH(test7[[#This Row],[BT def]], 'EN 16931'!B:B, 0),test7[[#This Row],[BT def]])),"")</f>
        <v>BT-124</v>
      </c>
      <c r="B41" s="39" t="str">
        <f>IF(test7[[#This Row],[Alt BT def]]&lt;&gt;"",IF(LEFT(test7[[#This Row],[Alt BT def]],2)="BT",HYPERLINK("#'EN 16931'!A"&amp;MATCH(test7[[#This Row],[Alt BT def]], 'EN 16931'!A:A, 0),test7[[#This Row],[Alt BT def]]),HYPERLINK("#'EN 16931'!B"&amp;MATCH(test7[[#This Row],[Alt BT def]], 'EN 16931'!B:B, 0),test7[[#This Row],[Alt BT def]])),"")</f>
        <v/>
      </c>
      <c r="C41" s="7" t="s">
        <v>2056</v>
      </c>
      <c r="D41" s="7" t="s">
        <v>2158</v>
      </c>
      <c r="E41" s="42" t="s">
        <v>2908</v>
      </c>
      <c r="F41" s="42"/>
      <c r="G41" s="39" t="s">
        <v>2678</v>
      </c>
      <c r="H41" s="38" t="s">
        <v>386</v>
      </c>
      <c r="I41" s="38" t="s">
        <v>2099</v>
      </c>
    </row>
    <row r="42" spans="1:9" x14ac:dyDescent="0.3">
      <c r="A42" s="39" t="str">
        <f>IF(test7[[#This Row],[BT def]]&lt;&gt;"",IF(LEFT(test7[[#This Row],[BT def]],2)="BT",HYPERLINK("#'EN 16931'!A"&amp;MATCH(test7[[#This Row],[BT def]], 'EN 16931'!A:A, 0),test7[[#This Row],[BT def]]),HYPERLINK("#'EN 16931'!B"&amp;MATCH(test7[[#This Row],[BT def]], 'EN 16931'!B:B, 0),test7[[#This Row],[BT def]])),"")</f>
        <v/>
      </c>
      <c r="B42" s="39" t="str">
        <f>IF(test7[[#This Row],[Alt BT def]]&lt;&gt;"",IF(LEFT(test7[[#This Row],[Alt BT def]],2)="BT",HYPERLINK("#'EN 16931'!A"&amp;MATCH(test7[[#This Row],[Alt BT def]], 'EN 16931'!A:A, 0),test7[[#This Row],[Alt BT def]]),HYPERLINK("#'EN 16931'!B"&amp;MATCH(test7[[#This Row],[Alt BT def]], 'EN 16931'!B:B, 0),test7[[#This Row],[Alt BT def]])),"")</f>
        <v/>
      </c>
      <c r="C42" s="7" t="s">
        <v>2058</v>
      </c>
      <c r="D42" s="7" t="s">
        <v>2137</v>
      </c>
      <c r="E42" s="42" t="s">
        <v>2064</v>
      </c>
      <c r="F42" s="42"/>
      <c r="G42" s="39" t="s">
        <v>2679</v>
      </c>
      <c r="H42" s="38" t="s">
        <v>2099</v>
      </c>
      <c r="I42" s="38" t="s">
        <v>2099</v>
      </c>
    </row>
    <row r="43" spans="1:9" ht="86.4" x14ac:dyDescent="0.3">
      <c r="A43" s="39" t="str">
        <f>IF(test7[[#This Row],[BT def]]&lt;&gt;"",IF(LEFT(test7[[#This Row],[BT def]],2)="BT",HYPERLINK("#'EN 16931'!A"&amp;MATCH(test7[[#This Row],[BT def]], 'EN 16931'!A:A, 0),test7[[#This Row],[BT def]]),HYPERLINK("#'EN 16931'!B"&amp;MATCH(test7[[#This Row],[BT def]], 'EN 16931'!B:B, 0),test7[[#This Row],[BT def]])),"")</f>
        <v>BT-17</v>
      </c>
      <c r="B43" s="39" t="str">
        <f>IF(test7[[#This Row],[Alt BT def]]&lt;&gt;"",IF(LEFT(test7[[#This Row],[Alt BT def]],2)="BT",HYPERLINK("#'EN 16931'!A"&amp;MATCH(test7[[#This Row],[Alt BT def]], 'EN 16931'!A:A, 0),test7[[#This Row],[Alt BT def]]),HYPERLINK("#'EN 16931'!B"&amp;MATCH(test7[[#This Row],[Alt BT def]], 'EN 16931'!B:B, 0),test7[[#This Row],[Alt BT def]])),"")</f>
        <v/>
      </c>
      <c r="C43" s="7" t="s">
        <v>2056</v>
      </c>
      <c r="D43" s="7" t="s">
        <v>2121</v>
      </c>
      <c r="E43" s="42" t="s">
        <v>2436</v>
      </c>
      <c r="F43" s="42"/>
      <c r="G43" s="39" t="s">
        <v>795</v>
      </c>
      <c r="H43" s="38" t="s">
        <v>289</v>
      </c>
      <c r="I43" s="38" t="s">
        <v>2099</v>
      </c>
    </row>
    <row r="44" spans="1:9" ht="57.6" x14ac:dyDescent="0.3">
      <c r="A44" s="39" t="str">
        <f>IF(test7[[#This Row],[BT def]]&lt;&gt;"",IF(LEFT(test7[[#This Row],[BT def]],2)="BT",HYPERLINK("#'EN 16931'!A"&amp;MATCH(test7[[#This Row],[BT def]], 'EN 16931'!A:A, 0),test7[[#This Row],[BT def]]),HYPERLINK("#'EN 16931'!B"&amp;MATCH(test7[[#This Row],[BT def]], 'EN 16931'!B:B, 0),test7[[#This Row],[BT def]])),"")</f>
        <v>BG-4</v>
      </c>
      <c r="B44" s="39" t="str">
        <f>IF(test7[[#This Row],[Alt BT def]]&lt;&gt;"",IF(LEFT(test7[[#This Row],[Alt BT def]],2)="BT",HYPERLINK("#'EN 16931'!A"&amp;MATCH(test7[[#This Row],[Alt BT def]], 'EN 16931'!A:A, 0),test7[[#This Row],[Alt BT def]]),HYPERLINK("#'EN 16931'!B"&amp;MATCH(test7[[#This Row],[Alt BT def]], 'EN 16931'!B:B, 0),test7[[#This Row],[Alt BT def]])),"")</f>
        <v/>
      </c>
      <c r="C44" s="7" t="s">
        <v>2056</v>
      </c>
      <c r="D44" s="7" t="s">
        <v>2161</v>
      </c>
      <c r="E44" s="42" t="s">
        <v>2448</v>
      </c>
      <c r="F44" s="42"/>
      <c r="G44" s="39" t="s">
        <v>2680</v>
      </c>
      <c r="H44" s="38" t="s">
        <v>299</v>
      </c>
      <c r="I44" s="38" t="s">
        <v>2099</v>
      </c>
    </row>
    <row r="45" spans="1:9" x14ac:dyDescent="0.3">
      <c r="A45" s="39" t="str">
        <f>IF(test7[[#This Row],[BT def]]&lt;&gt;"",IF(LEFT(test7[[#This Row],[BT def]],2)="BT",HYPERLINK("#'EN 16931'!A"&amp;MATCH(test7[[#This Row],[BT def]], 'EN 16931'!A:A, 0),test7[[#This Row],[BT def]]),HYPERLINK("#'EN 16931'!B"&amp;MATCH(test7[[#This Row],[BT def]], 'EN 16931'!B:B, 0),test7[[#This Row],[BT def]])),"")</f>
        <v/>
      </c>
      <c r="B45" s="39" t="str">
        <f>IF(test7[[#This Row],[Alt BT def]]&lt;&gt;"",IF(LEFT(test7[[#This Row],[Alt BT def]],2)="BT",HYPERLINK("#'EN 16931'!A"&amp;MATCH(test7[[#This Row],[Alt BT def]], 'EN 16931'!A:A, 0),test7[[#This Row],[Alt BT def]]),HYPERLINK("#'EN 16931'!B"&amp;MATCH(test7[[#This Row],[Alt BT def]], 'EN 16931'!B:B, 0),test7[[#This Row],[Alt BT def]])),"")</f>
        <v/>
      </c>
      <c r="C45" s="7" t="s">
        <v>2056</v>
      </c>
      <c r="D45" s="7" t="s">
        <v>2162</v>
      </c>
      <c r="E45" s="42" t="s">
        <v>2071</v>
      </c>
      <c r="F45" s="42"/>
      <c r="G45" s="39" t="s">
        <v>2681</v>
      </c>
      <c r="H45" s="38" t="s">
        <v>2099</v>
      </c>
      <c r="I45" s="38" t="s">
        <v>2099</v>
      </c>
    </row>
    <row r="46" spans="1:9" ht="100.8" x14ac:dyDescent="0.3">
      <c r="A46" s="39" t="str">
        <f>IF(test7[[#This Row],[BT def]]&lt;&gt;"",IF(LEFT(test7[[#This Row],[BT def]],2)="BT",HYPERLINK("#'EN 16931'!A"&amp;MATCH(test7[[#This Row],[BT def]], 'EN 16931'!A:A, 0),test7[[#This Row],[BT def]]),HYPERLINK("#'EN 16931'!B"&amp;MATCH(test7[[#This Row],[BT def]], 'EN 16931'!B:B, 0),test7[[#This Row],[BT def]])),"")</f>
        <v>BT-34</v>
      </c>
      <c r="B46" s="39" t="str">
        <f>IF(test7[[#This Row],[Alt BT def]]&lt;&gt;"",IF(LEFT(test7[[#This Row],[Alt BT def]],2)="BT",HYPERLINK("#'EN 16931'!A"&amp;MATCH(test7[[#This Row],[Alt BT def]], 'EN 16931'!A:A, 0),test7[[#This Row],[Alt BT def]]),HYPERLINK("#'EN 16931'!B"&amp;MATCH(test7[[#This Row],[Alt BT def]], 'EN 16931'!B:B, 0),test7[[#This Row],[Alt BT def]])),"")</f>
        <v/>
      </c>
      <c r="C46" s="7" t="s">
        <v>2056</v>
      </c>
      <c r="D46" s="7" t="s">
        <v>2164</v>
      </c>
      <c r="E46" s="42" t="s">
        <v>2449</v>
      </c>
      <c r="F46" s="42"/>
      <c r="G46" s="39" t="s">
        <v>2682</v>
      </c>
      <c r="H46" s="38" t="s">
        <v>306</v>
      </c>
      <c r="I46" s="38" t="s">
        <v>2099</v>
      </c>
    </row>
    <row r="47" spans="1:9" ht="100.8" x14ac:dyDescent="0.3">
      <c r="A47" s="39" t="str">
        <f>IF(test7[[#This Row],[BT def]]&lt;&gt;"",IF(LEFT(test7[[#This Row],[BT def]],2)="BT",HYPERLINK("#'EN 16931'!A"&amp;MATCH(test7[[#This Row],[BT def]], 'EN 16931'!A:A, 0),test7[[#This Row],[BT def]]),HYPERLINK("#'EN 16931'!B"&amp;MATCH(test7[[#This Row],[BT def]], 'EN 16931'!B:B, 0),test7[[#This Row],[BT def]])),"")</f>
        <v/>
      </c>
      <c r="B47" s="39" t="str">
        <f>IF(test7[[#This Row],[Alt BT def]]&lt;&gt;"",IF(LEFT(test7[[#This Row],[Alt BT def]],2)="BT",HYPERLINK("#'EN 16931'!A"&amp;MATCH(test7[[#This Row],[Alt BT def]], 'EN 16931'!A:A, 0),test7[[#This Row],[Alt BT def]]),HYPERLINK("#'EN 16931'!B"&amp;MATCH(test7[[#This Row],[Alt BT def]], 'EN 16931'!B:B, 0),test7[[#This Row],[Alt BT def]])),"")</f>
        <v/>
      </c>
      <c r="C47" s="7" t="s">
        <v>2068</v>
      </c>
      <c r="D47" s="7" t="s">
        <v>2166</v>
      </c>
      <c r="E47" s="42" t="s">
        <v>2450</v>
      </c>
      <c r="F47" s="42"/>
      <c r="G47" s="39" t="s">
        <v>2683</v>
      </c>
      <c r="H47" s="38" t="s">
        <v>2099</v>
      </c>
      <c r="I47" s="38" t="s">
        <v>2099</v>
      </c>
    </row>
    <row r="48" spans="1:9" x14ac:dyDescent="0.3">
      <c r="A48" s="39" t="str">
        <f>IF(test7[[#This Row],[BT def]]&lt;&gt;"",IF(LEFT(test7[[#This Row],[BT def]],2)="BT",HYPERLINK("#'EN 16931'!A"&amp;MATCH(test7[[#This Row],[BT def]], 'EN 16931'!A:A, 0),test7[[#This Row],[BT def]]),HYPERLINK("#'EN 16931'!B"&amp;MATCH(test7[[#This Row],[BT def]], 'EN 16931'!B:B, 0),test7[[#This Row],[BT def]])),"")</f>
        <v/>
      </c>
      <c r="B48" s="39" t="str">
        <f>IF(test7[[#This Row],[Alt BT def]]&lt;&gt;"",IF(LEFT(test7[[#This Row],[Alt BT def]],2)="BT",HYPERLINK("#'EN 16931'!A"&amp;MATCH(test7[[#This Row],[Alt BT def]], 'EN 16931'!A:A, 0),test7[[#This Row],[Alt BT def]]),HYPERLINK("#'EN 16931'!B"&amp;MATCH(test7[[#This Row],[Alt BT def]], 'EN 16931'!B:B, 0),test7[[#This Row],[Alt BT def]])),"")</f>
        <v/>
      </c>
      <c r="C48" s="7" t="s">
        <v>2060</v>
      </c>
      <c r="D48" s="7" t="s">
        <v>2168</v>
      </c>
      <c r="E48" s="42" t="s">
        <v>2072</v>
      </c>
      <c r="F48" s="42"/>
      <c r="G48" s="39" t="s">
        <v>2684</v>
      </c>
      <c r="H48" s="38" t="s">
        <v>2099</v>
      </c>
      <c r="I48" s="38" t="s">
        <v>2099</v>
      </c>
    </row>
    <row r="49" spans="1:9" ht="244.8" x14ac:dyDescent="0.3">
      <c r="A49" s="39" t="str">
        <f>IF(test7[[#This Row],[BT def]]&lt;&gt;"",IF(LEFT(test7[[#This Row],[BT def]],2)="BT",HYPERLINK("#'EN 16931'!A"&amp;MATCH(test7[[#This Row],[BT def]], 'EN 16931'!A:A, 0),test7[[#This Row],[BT def]]),HYPERLINK("#'EN 16931'!B"&amp;MATCH(test7[[#This Row],[BT def]], 'EN 16931'!B:B, 0),test7[[#This Row],[BT def]])),"")</f>
        <v>BT-29</v>
      </c>
      <c r="B49" s="39" t="str">
        <f>IF(test7[[#This Row],[Alt BT def]]&lt;&gt;"",IF(LEFT(test7[[#This Row],[Alt BT def]],2)="BT",HYPERLINK("#'EN 16931'!A"&amp;MATCH(test7[[#This Row],[Alt BT def]], 'EN 16931'!A:A, 0),test7[[#This Row],[Alt BT def]]),HYPERLINK("#'EN 16931'!B"&amp;MATCH(test7[[#This Row],[Alt BT def]], 'EN 16931'!B:B, 0),test7[[#This Row],[Alt BT def]])),"")</f>
        <v>BT-90</v>
      </c>
      <c r="C49" s="7" t="s">
        <v>2056</v>
      </c>
      <c r="D49" s="7" t="s">
        <v>2170</v>
      </c>
      <c r="E49" s="42" t="s">
        <v>2451</v>
      </c>
      <c r="F49" s="40" t="s">
        <v>2622</v>
      </c>
      <c r="G49" s="39" t="s">
        <v>835</v>
      </c>
      <c r="H49" s="38" t="s">
        <v>301</v>
      </c>
      <c r="I49" s="38" t="s">
        <v>357</v>
      </c>
    </row>
    <row r="50" spans="1:9" ht="115.2" x14ac:dyDescent="0.3">
      <c r="A50" s="39" t="str">
        <f>IF(test7[[#This Row],[BT def]]&lt;&gt;"",IF(LEFT(test7[[#This Row],[BT def]],2)="BT",HYPERLINK("#'EN 16931'!A"&amp;MATCH(test7[[#This Row],[BT def]], 'EN 16931'!A:A, 0),test7[[#This Row],[BT def]]),HYPERLINK("#'EN 16931'!B"&amp;MATCH(test7[[#This Row],[BT def]], 'EN 16931'!B:B, 0),test7[[#This Row],[BT def]])),"")</f>
        <v/>
      </c>
      <c r="B50" s="39" t="str">
        <f>IF(test7[[#This Row],[Alt BT def]]&lt;&gt;"",IF(LEFT(test7[[#This Row],[Alt BT def]],2)="BT",HYPERLINK("#'EN 16931'!A"&amp;MATCH(test7[[#This Row],[Alt BT def]], 'EN 16931'!A:A, 0),test7[[#This Row],[Alt BT def]]),HYPERLINK("#'EN 16931'!B"&amp;MATCH(test7[[#This Row],[Alt BT def]], 'EN 16931'!B:B, 0),test7[[#This Row],[Alt BT def]])),"")</f>
        <v/>
      </c>
      <c r="C50" s="7" t="s">
        <v>2066</v>
      </c>
      <c r="D50" s="7" t="s">
        <v>2172</v>
      </c>
      <c r="E50" s="42" t="s">
        <v>2452</v>
      </c>
      <c r="F50" s="42"/>
      <c r="G50" s="39" t="s">
        <v>2685</v>
      </c>
      <c r="H50" s="38" t="s">
        <v>2099</v>
      </c>
      <c r="I50" s="38" t="s">
        <v>2099</v>
      </c>
    </row>
    <row r="51" spans="1:9" x14ac:dyDescent="0.3">
      <c r="A51" s="39" t="str">
        <f>IF(test7[[#This Row],[BT def]]&lt;&gt;"",IF(LEFT(test7[[#This Row],[BT def]],2)="BT",HYPERLINK("#'EN 16931'!A"&amp;MATCH(test7[[#This Row],[BT def]], 'EN 16931'!A:A, 0),test7[[#This Row],[BT def]]),HYPERLINK("#'EN 16931'!B"&amp;MATCH(test7[[#This Row],[BT def]], 'EN 16931'!B:B, 0),test7[[#This Row],[BT def]])),"")</f>
        <v/>
      </c>
      <c r="B51" s="39" t="str">
        <f>IF(test7[[#This Row],[Alt BT def]]&lt;&gt;"",IF(LEFT(test7[[#This Row],[Alt BT def]],2)="BT",HYPERLINK("#'EN 16931'!A"&amp;MATCH(test7[[#This Row],[Alt BT def]], 'EN 16931'!A:A, 0),test7[[#This Row],[Alt BT def]]),HYPERLINK("#'EN 16931'!B"&amp;MATCH(test7[[#This Row],[Alt BT def]], 'EN 16931'!B:B, 0),test7[[#This Row],[Alt BT def]])),"")</f>
        <v/>
      </c>
      <c r="C51" s="7" t="s">
        <v>2058</v>
      </c>
      <c r="D51" s="7" t="s">
        <v>2174</v>
      </c>
      <c r="E51" s="42" t="s">
        <v>2073</v>
      </c>
      <c r="F51" s="42"/>
      <c r="G51" s="39" t="s">
        <v>2686</v>
      </c>
      <c r="H51" s="38" t="s">
        <v>2099</v>
      </c>
      <c r="I51" s="38" t="s">
        <v>2099</v>
      </c>
    </row>
    <row r="52" spans="1:9" ht="100.8" x14ac:dyDescent="0.3">
      <c r="A52" s="39" t="str">
        <f>IF(test7[[#This Row],[BT def]]&lt;&gt;"",IF(LEFT(test7[[#This Row],[BT def]],2)="BT",HYPERLINK("#'EN 16931'!A"&amp;MATCH(test7[[#This Row],[BT def]], 'EN 16931'!A:A, 0),test7[[#This Row],[BT def]]),HYPERLINK("#'EN 16931'!B"&amp;MATCH(test7[[#This Row],[BT def]], 'EN 16931'!B:B, 0),test7[[#This Row],[BT def]])),"")</f>
        <v>BT-28</v>
      </c>
      <c r="B52" s="39" t="str">
        <f>IF(test7[[#This Row],[Alt BT def]]&lt;&gt;"",IF(LEFT(test7[[#This Row],[Alt BT def]],2)="BT",HYPERLINK("#'EN 16931'!A"&amp;MATCH(test7[[#This Row],[Alt BT def]], 'EN 16931'!A:A, 0),test7[[#This Row],[Alt BT def]]),HYPERLINK("#'EN 16931'!B"&amp;MATCH(test7[[#This Row],[Alt BT def]], 'EN 16931'!B:B, 0),test7[[#This Row],[Alt BT def]])),"")</f>
        <v/>
      </c>
      <c r="C52" s="7" t="s">
        <v>2056</v>
      </c>
      <c r="D52" s="7" t="s">
        <v>2176</v>
      </c>
      <c r="E52" s="42" t="s">
        <v>2453</v>
      </c>
      <c r="F52" s="42"/>
      <c r="G52" s="39" t="s">
        <v>2687</v>
      </c>
      <c r="H52" s="38" t="s">
        <v>0</v>
      </c>
      <c r="I52" s="38" t="s">
        <v>2099</v>
      </c>
    </row>
    <row r="53" spans="1:9" ht="100.8" x14ac:dyDescent="0.3">
      <c r="A53" s="39" t="str">
        <f>IF(test7[[#This Row],[BT def]]&lt;&gt;"",IF(LEFT(test7[[#This Row],[BT def]],2)="BT",HYPERLINK("#'EN 16931'!A"&amp;MATCH(test7[[#This Row],[BT def]], 'EN 16931'!A:A, 0),test7[[#This Row],[BT def]]),HYPERLINK("#'EN 16931'!B"&amp;MATCH(test7[[#This Row],[BT def]], 'EN 16931'!B:B, 0),test7[[#This Row],[BT def]])),"")</f>
        <v>BG-5</v>
      </c>
      <c r="B53" s="39" t="str">
        <f>IF(test7[[#This Row],[Alt BT def]]&lt;&gt;"",IF(LEFT(test7[[#This Row],[Alt BT def]],2)="BT",HYPERLINK("#'EN 16931'!A"&amp;MATCH(test7[[#This Row],[Alt BT def]], 'EN 16931'!A:A, 0),test7[[#This Row],[Alt BT def]]),HYPERLINK("#'EN 16931'!B"&amp;MATCH(test7[[#This Row],[Alt BT def]], 'EN 16931'!B:B, 0),test7[[#This Row],[Alt BT def]])),"")</f>
        <v/>
      </c>
      <c r="C53" s="7" t="s">
        <v>2056</v>
      </c>
      <c r="D53" s="7" t="s">
        <v>2177</v>
      </c>
      <c r="E53" s="42" t="s">
        <v>2454</v>
      </c>
      <c r="F53" s="42"/>
      <c r="G53" s="39" t="s">
        <v>2688</v>
      </c>
      <c r="H53" s="38" t="s">
        <v>307</v>
      </c>
      <c r="I53" s="38" t="s">
        <v>2099</v>
      </c>
    </row>
    <row r="54" spans="1:9" ht="72" x14ac:dyDescent="0.3">
      <c r="A54" s="39" t="str">
        <f>IF(test7[[#This Row],[BT def]]&lt;&gt;"",IF(LEFT(test7[[#This Row],[BT def]],2)="BT",HYPERLINK("#'EN 16931'!A"&amp;MATCH(test7[[#This Row],[BT def]], 'EN 16931'!A:A, 0),test7[[#This Row],[BT def]]),HYPERLINK("#'EN 16931'!B"&amp;MATCH(test7[[#This Row],[BT def]], 'EN 16931'!B:B, 0),test7[[#This Row],[BT def]])),"")</f>
        <v>BT-35</v>
      </c>
      <c r="B54" s="39" t="str">
        <f>IF(test7[[#This Row],[Alt BT def]]&lt;&gt;"",IF(LEFT(test7[[#This Row],[Alt BT def]],2)="BT",HYPERLINK("#'EN 16931'!A"&amp;MATCH(test7[[#This Row],[Alt BT def]], 'EN 16931'!A:A, 0),test7[[#This Row],[Alt BT def]]),HYPERLINK("#'EN 16931'!B"&amp;MATCH(test7[[#This Row],[Alt BT def]], 'EN 16931'!B:B, 0),test7[[#This Row],[Alt BT def]])),"")</f>
        <v/>
      </c>
      <c r="C54" s="7" t="s">
        <v>2058</v>
      </c>
      <c r="D54" s="7" t="s">
        <v>2178</v>
      </c>
      <c r="E54" s="42" t="s">
        <v>2455</v>
      </c>
      <c r="F54" s="42"/>
      <c r="G54" s="39" t="s">
        <v>2689</v>
      </c>
      <c r="H54" s="38" t="s">
        <v>2</v>
      </c>
      <c r="I54" s="38" t="s">
        <v>2099</v>
      </c>
    </row>
    <row r="55" spans="1:9" ht="100.8" x14ac:dyDescent="0.3">
      <c r="A55" s="39" t="str">
        <f>IF(test7[[#This Row],[BT def]]&lt;&gt;"",IF(LEFT(test7[[#This Row],[BT def]],2)="BT",HYPERLINK("#'EN 16931'!A"&amp;MATCH(test7[[#This Row],[BT def]], 'EN 16931'!A:A, 0),test7[[#This Row],[BT def]]),HYPERLINK("#'EN 16931'!B"&amp;MATCH(test7[[#This Row],[BT def]], 'EN 16931'!B:B, 0),test7[[#This Row],[BT def]])),"")</f>
        <v>BT-36</v>
      </c>
      <c r="B55" s="39" t="str">
        <f>IF(test7[[#This Row],[Alt BT def]]&lt;&gt;"",IF(LEFT(test7[[#This Row],[Alt BT def]],2)="BT",HYPERLINK("#'EN 16931'!A"&amp;MATCH(test7[[#This Row],[Alt BT def]], 'EN 16931'!A:A, 0),test7[[#This Row],[Alt BT def]]),HYPERLINK("#'EN 16931'!B"&amp;MATCH(test7[[#This Row],[Alt BT def]], 'EN 16931'!B:B, 0),test7[[#This Row],[Alt BT def]])),"")</f>
        <v/>
      </c>
      <c r="C55" s="7" t="s">
        <v>2058</v>
      </c>
      <c r="D55" s="7" t="s">
        <v>2179</v>
      </c>
      <c r="E55" s="42" t="s">
        <v>2456</v>
      </c>
      <c r="F55" s="42"/>
      <c r="G55" s="39" t="s">
        <v>2690</v>
      </c>
      <c r="H55" s="38" t="s">
        <v>4</v>
      </c>
      <c r="I55" s="38" t="s">
        <v>2099</v>
      </c>
    </row>
    <row r="56" spans="1:9" ht="86.4" x14ac:dyDescent="0.3">
      <c r="A56" s="39" t="str">
        <f>IF(test7[[#This Row],[BT def]]&lt;&gt;"",IF(LEFT(test7[[#This Row],[BT def]],2)="BT",HYPERLINK("#'EN 16931'!A"&amp;MATCH(test7[[#This Row],[BT def]], 'EN 16931'!A:A, 0),test7[[#This Row],[BT def]]),HYPERLINK("#'EN 16931'!B"&amp;MATCH(test7[[#This Row],[BT def]], 'EN 16931'!B:B, 0),test7[[#This Row],[BT def]])),"")</f>
        <v>BT-37</v>
      </c>
      <c r="B56" s="39" t="str">
        <f>IF(test7[[#This Row],[Alt BT def]]&lt;&gt;"",IF(LEFT(test7[[#This Row],[Alt BT def]],2)="BT",HYPERLINK("#'EN 16931'!A"&amp;MATCH(test7[[#This Row],[Alt BT def]], 'EN 16931'!A:A, 0),test7[[#This Row],[Alt BT def]]),HYPERLINK("#'EN 16931'!B"&amp;MATCH(test7[[#This Row],[Alt BT def]], 'EN 16931'!B:B, 0),test7[[#This Row],[Alt BT def]])),"")</f>
        <v/>
      </c>
      <c r="C56" s="7" t="s">
        <v>2058</v>
      </c>
      <c r="D56" s="7" t="s">
        <v>2180</v>
      </c>
      <c r="E56" s="42" t="s">
        <v>2457</v>
      </c>
      <c r="F56" s="42"/>
      <c r="G56" s="39" t="s">
        <v>2691</v>
      </c>
      <c r="H56" s="38" t="s">
        <v>109</v>
      </c>
      <c r="I56" s="38" t="s">
        <v>2099</v>
      </c>
    </row>
    <row r="57" spans="1:9" ht="100.8" x14ac:dyDescent="0.3">
      <c r="A57" s="39" t="str">
        <f>IF(test7[[#This Row],[BT def]]&lt;&gt;"",IF(LEFT(test7[[#This Row],[BT def]],2)="BT",HYPERLINK("#'EN 16931'!A"&amp;MATCH(test7[[#This Row],[BT def]], 'EN 16931'!A:A, 0),test7[[#This Row],[BT def]]),HYPERLINK("#'EN 16931'!B"&amp;MATCH(test7[[#This Row],[BT def]], 'EN 16931'!B:B, 0),test7[[#This Row],[BT def]])),"")</f>
        <v>BT-38</v>
      </c>
      <c r="B57" s="39" t="str">
        <f>IF(test7[[#This Row],[Alt BT def]]&lt;&gt;"",IF(LEFT(test7[[#This Row],[Alt BT def]],2)="BT",HYPERLINK("#'EN 16931'!A"&amp;MATCH(test7[[#This Row],[Alt BT def]], 'EN 16931'!A:A, 0),test7[[#This Row],[Alt BT def]]),HYPERLINK("#'EN 16931'!B"&amp;MATCH(test7[[#This Row],[Alt BT def]], 'EN 16931'!B:B, 0),test7[[#This Row],[Alt BT def]])),"")</f>
        <v/>
      </c>
      <c r="C57" s="7" t="s">
        <v>2058</v>
      </c>
      <c r="D57" s="7" t="s">
        <v>2181</v>
      </c>
      <c r="E57" s="42" t="s">
        <v>2458</v>
      </c>
      <c r="F57" s="42"/>
      <c r="G57" s="39" t="s">
        <v>2692</v>
      </c>
      <c r="H57" s="38" t="s">
        <v>6</v>
      </c>
      <c r="I57" s="38" t="s">
        <v>2099</v>
      </c>
    </row>
    <row r="58" spans="1:9" ht="72" x14ac:dyDescent="0.3">
      <c r="A58" s="39" t="str">
        <f>IF(test7[[#This Row],[BT def]]&lt;&gt;"",IF(LEFT(test7[[#This Row],[BT def]],2)="BT",HYPERLINK("#'EN 16931'!A"&amp;MATCH(test7[[#This Row],[BT def]], 'EN 16931'!A:A, 0),test7[[#This Row],[BT def]]),HYPERLINK("#'EN 16931'!B"&amp;MATCH(test7[[#This Row],[BT def]], 'EN 16931'!B:B, 0),test7[[#This Row],[BT def]])),"")</f>
        <v>BT-39</v>
      </c>
      <c r="B58" s="39" t="str">
        <f>IF(test7[[#This Row],[Alt BT def]]&lt;&gt;"",IF(LEFT(test7[[#This Row],[Alt BT def]],2)="BT",HYPERLINK("#'EN 16931'!A"&amp;MATCH(test7[[#This Row],[Alt BT def]], 'EN 16931'!A:A, 0),test7[[#This Row],[Alt BT def]]),HYPERLINK("#'EN 16931'!B"&amp;MATCH(test7[[#This Row],[Alt BT def]], 'EN 16931'!B:B, 0),test7[[#This Row],[Alt BT def]])),"")</f>
        <v/>
      </c>
      <c r="C58" s="7" t="s">
        <v>2058</v>
      </c>
      <c r="D58" s="7" t="s">
        <v>2182</v>
      </c>
      <c r="E58" s="42" t="s">
        <v>2459</v>
      </c>
      <c r="F58" s="42"/>
      <c r="G58" s="39" t="s">
        <v>2693</v>
      </c>
      <c r="H58" s="38" t="s">
        <v>309</v>
      </c>
      <c r="I58" s="38" t="s">
        <v>2099</v>
      </c>
    </row>
    <row r="59" spans="1:9" x14ac:dyDescent="0.3">
      <c r="A59" s="39" t="str">
        <f>IF(test7[[#This Row],[BT def]]&lt;&gt;"",IF(LEFT(test7[[#This Row],[BT def]],2)="BT",HYPERLINK("#'EN 16931'!A"&amp;MATCH(test7[[#This Row],[BT def]], 'EN 16931'!A:A, 0),test7[[#This Row],[BT def]]),HYPERLINK("#'EN 16931'!B"&amp;MATCH(test7[[#This Row],[BT def]], 'EN 16931'!B:B, 0),test7[[#This Row],[BT def]])),"")</f>
        <v/>
      </c>
      <c r="B59" s="39" t="str">
        <f>IF(test7[[#This Row],[Alt BT def]]&lt;&gt;"",IF(LEFT(test7[[#This Row],[Alt BT def]],2)="BT",HYPERLINK("#'EN 16931'!A"&amp;MATCH(test7[[#This Row],[Alt BT def]], 'EN 16931'!A:A, 0),test7[[#This Row],[Alt BT def]]),HYPERLINK("#'EN 16931'!B"&amp;MATCH(test7[[#This Row],[Alt BT def]], 'EN 16931'!B:B, 0),test7[[#This Row],[Alt BT def]])),"")</f>
        <v/>
      </c>
      <c r="C59" s="7" t="s">
        <v>2058</v>
      </c>
      <c r="D59" s="7" t="s">
        <v>2183</v>
      </c>
      <c r="E59" s="42" t="s">
        <v>2074</v>
      </c>
      <c r="F59" s="42"/>
      <c r="G59" s="39" t="s">
        <v>2694</v>
      </c>
      <c r="H59" s="38" t="s">
        <v>2099</v>
      </c>
      <c r="I59" s="38" t="s">
        <v>2099</v>
      </c>
    </row>
    <row r="60" spans="1:9" ht="129.6" x14ac:dyDescent="0.3">
      <c r="A60" s="39" t="str">
        <f>IF(test7[[#This Row],[BT def]]&lt;&gt;"",IF(LEFT(test7[[#This Row],[BT def]],2)="BT",HYPERLINK("#'EN 16931'!A"&amp;MATCH(test7[[#This Row],[BT def]], 'EN 16931'!A:A, 0),test7[[#This Row],[BT def]]),HYPERLINK("#'EN 16931'!B"&amp;MATCH(test7[[#This Row],[BT def]], 'EN 16931'!B:B, 0),test7[[#This Row],[BT def]])),"")</f>
        <v>BT-162</v>
      </c>
      <c r="B60" s="39" t="str">
        <f>IF(test7[[#This Row],[Alt BT def]]&lt;&gt;"",IF(LEFT(test7[[#This Row],[Alt BT def]],2)="BT",HYPERLINK("#'EN 16931'!A"&amp;MATCH(test7[[#This Row],[Alt BT def]], 'EN 16931'!A:A, 0),test7[[#This Row],[Alt BT def]]),HYPERLINK("#'EN 16931'!B"&amp;MATCH(test7[[#This Row],[Alt BT def]], 'EN 16931'!B:B, 0),test7[[#This Row],[Alt BT def]])),"")</f>
        <v/>
      </c>
      <c r="C60" s="7" t="s">
        <v>2056</v>
      </c>
      <c r="D60" s="7" t="s">
        <v>2185</v>
      </c>
      <c r="E60" s="42" t="s">
        <v>2460</v>
      </c>
      <c r="F60" s="42"/>
      <c r="G60" s="39" t="s">
        <v>2695</v>
      </c>
      <c r="H60" s="38" t="s">
        <v>308</v>
      </c>
      <c r="I60" s="38" t="s">
        <v>2099</v>
      </c>
    </row>
    <row r="61" spans="1:9" x14ac:dyDescent="0.3">
      <c r="A61" s="39" t="str">
        <f>IF(test7[[#This Row],[BT def]]&lt;&gt;"",IF(LEFT(test7[[#This Row],[BT def]],2)="BT",HYPERLINK("#'EN 16931'!A"&amp;MATCH(test7[[#This Row],[BT def]], 'EN 16931'!A:A, 0),test7[[#This Row],[BT def]]),HYPERLINK("#'EN 16931'!B"&amp;MATCH(test7[[#This Row],[BT def]], 'EN 16931'!B:B, 0),test7[[#This Row],[BT def]])),"")</f>
        <v/>
      </c>
      <c r="B61" s="39" t="str">
        <f>IF(test7[[#This Row],[Alt BT def]]&lt;&gt;"",IF(LEFT(test7[[#This Row],[Alt BT def]],2)="BT",HYPERLINK("#'EN 16931'!A"&amp;MATCH(test7[[#This Row],[Alt BT def]], 'EN 16931'!A:A, 0),test7[[#This Row],[Alt BT def]]),HYPERLINK("#'EN 16931'!B"&amp;MATCH(test7[[#This Row],[Alt BT def]], 'EN 16931'!B:B, 0),test7[[#This Row],[Alt BT def]])),"")</f>
        <v/>
      </c>
      <c r="C61" s="7" t="s">
        <v>2056</v>
      </c>
      <c r="D61" s="7" t="s">
        <v>2186</v>
      </c>
      <c r="E61" s="42" t="s">
        <v>2075</v>
      </c>
      <c r="F61" s="42"/>
      <c r="G61" s="39" t="s">
        <v>2696</v>
      </c>
      <c r="H61" s="38" t="s">
        <v>2099</v>
      </c>
      <c r="I61" s="38" t="s">
        <v>2099</v>
      </c>
    </row>
    <row r="62" spans="1:9" ht="72" x14ac:dyDescent="0.3">
      <c r="A62" s="39" t="str">
        <f>IF(test7[[#This Row],[BT def]]&lt;&gt;"",IF(LEFT(test7[[#This Row],[BT def]],2)="BT",HYPERLINK("#'EN 16931'!A"&amp;MATCH(test7[[#This Row],[BT def]], 'EN 16931'!A:A, 0),test7[[#This Row],[BT def]]),HYPERLINK("#'EN 16931'!B"&amp;MATCH(test7[[#This Row],[BT def]], 'EN 16931'!B:B, 0),test7[[#This Row],[BT def]])),"")</f>
        <v>BT-40</v>
      </c>
      <c r="B62" s="39" t="str">
        <f>IF(test7[[#This Row],[Alt BT def]]&lt;&gt;"",IF(LEFT(test7[[#This Row],[Alt BT def]],2)="BT",HYPERLINK("#'EN 16931'!A"&amp;MATCH(test7[[#This Row],[Alt BT def]], 'EN 16931'!A:A, 0),test7[[#This Row],[Alt BT def]]),HYPERLINK("#'EN 16931'!B"&amp;MATCH(test7[[#This Row],[Alt BT def]], 'EN 16931'!B:B, 0),test7[[#This Row],[Alt BT def]])),"")</f>
        <v/>
      </c>
      <c r="C62" s="7" t="s">
        <v>2056</v>
      </c>
      <c r="D62" s="7" t="s">
        <v>2188</v>
      </c>
      <c r="E62" s="42" t="s">
        <v>2461</v>
      </c>
      <c r="F62" s="42"/>
      <c r="G62" s="39" t="s">
        <v>2697</v>
      </c>
      <c r="H62" s="38" t="s">
        <v>8</v>
      </c>
      <c r="I62" s="38" t="s">
        <v>2099</v>
      </c>
    </row>
    <row r="63" spans="1:9" x14ac:dyDescent="0.3">
      <c r="A63" s="39" t="str">
        <f>IF(test7[[#This Row],[BT def]]&lt;&gt;"",IF(LEFT(test7[[#This Row],[BT def]],2)="BT",HYPERLINK("#'EN 16931'!A"&amp;MATCH(test7[[#This Row],[BT def]], 'EN 16931'!A:A, 0),test7[[#This Row],[BT def]]),HYPERLINK("#'EN 16931'!B"&amp;MATCH(test7[[#This Row],[BT def]], 'EN 16931'!B:B, 0),test7[[#This Row],[BT def]])),"")</f>
        <v/>
      </c>
      <c r="B63" s="39" t="str">
        <f>IF(test7[[#This Row],[Alt BT def]]&lt;&gt;"",IF(LEFT(test7[[#This Row],[Alt BT def]],2)="BT",HYPERLINK("#'EN 16931'!A"&amp;MATCH(test7[[#This Row],[Alt BT def]], 'EN 16931'!A:A, 0),test7[[#This Row],[Alt BT def]]),HYPERLINK("#'EN 16931'!B"&amp;MATCH(test7[[#This Row],[Alt BT def]], 'EN 16931'!B:B, 0),test7[[#This Row],[Alt BT def]])),"")</f>
        <v/>
      </c>
      <c r="C63" s="7" t="s">
        <v>2076</v>
      </c>
      <c r="D63" s="7" t="s">
        <v>2189</v>
      </c>
      <c r="E63" s="42" t="s">
        <v>2077</v>
      </c>
      <c r="F63" s="42"/>
      <c r="G63" s="39" t="s">
        <v>2698</v>
      </c>
      <c r="H63" s="38" t="s">
        <v>2099</v>
      </c>
      <c r="I63" s="38" t="s">
        <v>2099</v>
      </c>
    </row>
    <row r="64" spans="1:9" ht="230.4" x14ac:dyDescent="0.3">
      <c r="A64" s="39" t="str">
        <f>IF(test7[[#This Row],[BT def]]&lt;&gt;"",IF(LEFT(test7[[#This Row],[BT def]],2)="BT",HYPERLINK("#'EN 16931'!A"&amp;MATCH(test7[[#This Row],[BT def]], 'EN 16931'!A:A, 0),test7[[#This Row],[BT def]]),HYPERLINK("#'EN 16931'!B"&amp;MATCH(test7[[#This Row],[BT def]], 'EN 16931'!B:B, 0),test7[[#This Row],[BT def]])),"")</f>
        <v>BT-31</v>
      </c>
      <c r="B64" s="39" t="str">
        <f>IF(test7[[#This Row],[Alt BT def]]&lt;&gt;"",IF(LEFT(test7[[#This Row],[Alt BT def]],2)="BT",HYPERLINK("#'EN 16931'!A"&amp;MATCH(test7[[#This Row],[Alt BT def]], 'EN 16931'!A:A, 0),test7[[#This Row],[Alt BT def]]),HYPERLINK("#'EN 16931'!B"&amp;MATCH(test7[[#This Row],[Alt BT def]], 'EN 16931'!B:B, 0),test7[[#This Row],[Alt BT def]])),"")</f>
        <v>BT-32</v>
      </c>
      <c r="C64" s="7" t="s">
        <v>2056</v>
      </c>
      <c r="D64" s="7" t="s">
        <v>2191</v>
      </c>
      <c r="E64" s="42" t="s">
        <v>2462</v>
      </c>
      <c r="F64" s="36" t="s">
        <v>2623</v>
      </c>
      <c r="G64" s="39" t="s">
        <v>2699</v>
      </c>
      <c r="H64" s="36" t="s">
        <v>303</v>
      </c>
      <c r="I64" s="38" t="s">
        <v>304</v>
      </c>
    </row>
    <row r="65" spans="1:9" x14ac:dyDescent="0.3">
      <c r="A65" s="39" t="str">
        <f>IF(test7[[#This Row],[BT def]]&lt;&gt;"",IF(LEFT(test7[[#This Row],[BT def]],2)="BT",HYPERLINK("#'EN 16931'!A"&amp;MATCH(test7[[#This Row],[BT def]], 'EN 16931'!A:A, 0),test7[[#This Row],[BT def]]),HYPERLINK("#'EN 16931'!B"&amp;MATCH(test7[[#This Row],[BT def]], 'EN 16931'!B:B, 0),test7[[#This Row],[BT def]])),"")</f>
        <v/>
      </c>
      <c r="B65" s="39" t="str">
        <f>IF(test7[[#This Row],[Alt BT def]]&lt;&gt;"",IF(LEFT(test7[[#This Row],[Alt BT def]],2)="BT",HYPERLINK("#'EN 16931'!A"&amp;MATCH(test7[[#This Row],[Alt BT def]], 'EN 16931'!A:A, 0),test7[[#This Row],[Alt BT def]]),HYPERLINK("#'EN 16931'!B"&amp;MATCH(test7[[#This Row],[Alt BT def]], 'EN 16931'!B:B, 0),test7[[#This Row],[Alt BT def]])),"")</f>
        <v/>
      </c>
      <c r="C65" s="7" t="s">
        <v>2056</v>
      </c>
      <c r="D65" s="7" t="s">
        <v>2192</v>
      </c>
      <c r="E65" s="42" t="s">
        <v>2078</v>
      </c>
      <c r="F65" s="42"/>
      <c r="G65" s="39" t="s">
        <v>2700</v>
      </c>
      <c r="H65" s="38" t="s">
        <v>2099</v>
      </c>
      <c r="I65" s="38" t="s">
        <v>2099</v>
      </c>
    </row>
    <row r="66" spans="1:9" ht="72" x14ac:dyDescent="0.3">
      <c r="A66" s="39" t="str">
        <f>IF(test7[[#This Row],[BT def]]&lt;&gt;"",IF(LEFT(test7[[#This Row],[BT def]],2)="BT",HYPERLINK("#'EN 16931'!A"&amp;MATCH(test7[[#This Row],[BT def]], 'EN 16931'!A:A, 0),test7[[#This Row],[BT def]]),HYPERLINK("#'EN 16931'!B"&amp;MATCH(test7[[#This Row],[BT def]], 'EN 16931'!B:B, 0),test7[[#This Row],[BT def]])),"")</f>
        <v/>
      </c>
      <c r="B66" s="39" t="str">
        <f>IF(test7[[#This Row],[Alt BT def]]&lt;&gt;"",IF(LEFT(test7[[#This Row],[Alt BT def]],2)="BT",HYPERLINK("#'EN 16931'!A"&amp;MATCH(test7[[#This Row],[Alt BT def]], 'EN 16931'!A:A, 0),test7[[#This Row],[Alt BT def]]),HYPERLINK("#'EN 16931'!B"&amp;MATCH(test7[[#This Row],[Alt BT def]], 'EN 16931'!B:B, 0),test7[[#This Row],[Alt BT def]])),"")</f>
        <v/>
      </c>
      <c r="C66" s="7" t="s">
        <v>2056</v>
      </c>
      <c r="D66" s="7" t="s">
        <v>2194</v>
      </c>
      <c r="E66" s="42" t="s">
        <v>2463</v>
      </c>
      <c r="F66" s="42"/>
      <c r="G66" s="39" t="s">
        <v>2701</v>
      </c>
      <c r="H66" s="38" t="s">
        <v>2099</v>
      </c>
      <c r="I66" s="38" t="s">
        <v>2099</v>
      </c>
    </row>
    <row r="67" spans="1:9" x14ac:dyDescent="0.3">
      <c r="A67" s="39" t="str">
        <f>IF(test7[[#This Row],[BT def]]&lt;&gt;"",IF(LEFT(test7[[#This Row],[BT def]],2)="BT",HYPERLINK("#'EN 16931'!A"&amp;MATCH(test7[[#This Row],[BT def]], 'EN 16931'!A:A, 0),test7[[#This Row],[BT def]]),HYPERLINK("#'EN 16931'!B"&amp;MATCH(test7[[#This Row],[BT def]], 'EN 16931'!B:B, 0),test7[[#This Row],[BT def]])),"")</f>
        <v/>
      </c>
      <c r="B67" s="39" t="str">
        <f>IF(test7[[#This Row],[Alt BT def]]&lt;&gt;"",IF(LEFT(test7[[#This Row],[Alt BT def]],2)="BT",HYPERLINK("#'EN 16931'!A"&amp;MATCH(test7[[#This Row],[Alt BT def]], 'EN 16931'!A:A, 0),test7[[#This Row],[Alt BT def]]),HYPERLINK("#'EN 16931'!B"&amp;MATCH(test7[[#This Row],[Alt BT def]], 'EN 16931'!B:B, 0),test7[[#This Row],[Alt BT def]])),"")</f>
        <v/>
      </c>
      <c r="C67" s="7" t="s">
        <v>2056</v>
      </c>
      <c r="D67" s="7" t="s">
        <v>2196</v>
      </c>
      <c r="E67" s="42" t="s">
        <v>2079</v>
      </c>
      <c r="F67" s="42"/>
      <c r="G67" s="39" t="s">
        <v>2702</v>
      </c>
      <c r="H67" s="38" t="s">
        <v>2099</v>
      </c>
      <c r="I67" s="38" t="s">
        <v>2099</v>
      </c>
    </row>
    <row r="68" spans="1:9" ht="144" x14ac:dyDescent="0.3">
      <c r="A68" s="39" t="str">
        <f>IF(test7[[#This Row],[BT def]]&lt;&gt;"",IF(LEFT(test7[[#This Row],[BT def]],2)="BT",HYPERLINK("#'EN 16931'!A"&amp;MATCH(test7[[#This Row],[BT def]], 'EN 16931'!A:A, 0),test7[[#This Row],[BT def]]),HYPERLINK("#'EN 16931'!B"&amp;MATCH(test7[[#This Row],[BT def]], 'EN 16931'!B:B, 0),test7[[#This Row],[BT def]])),"")</f>
        <v>BT-27</v>
      </c>
      <c r="B68" s="39" t="str">
        <f>IF(test7[[#This Row],[Alt BT def]]&lt;&gt;"",IF(LEFT(test7[[#This Row],[Alt BT def]],2)="BT",HYPERLINK("#'EN 16931'!A"&amp;MATCH(test7[[#This Row],[Alt BT def]], 'EN 16931'!A:A, 0),test7[[#This Row],[Alt BT def]]),HYPERLINK("#'EN 16931'!B"&amp;MATCH(test7[[#This Row],[Alt BT def]], 'EN 16931'!B:B, 0),test7[[#This Row],[Alt BT def]])),"")</f>
        <v/>
      </c>
      <c r="C68" s="7" t="s">
        <v>2056</v>
      </c>
      <c r="D68" s="7" t="s">
        <v>2198</v>
      </c>
      <c r="E68" s="42" t="s">
        <v>2464</v>
      </c>
      <c r="F68" s="42"/>
      <c r="G68" s="39" t="s">
        <v>2703</v>
      </c>
      <c r="H68" s="38" t="s">
        <v>300</v>
      </c>
      <c r="I68" s="38" t="s">
        <v>2099</v>
      </c>
    </row>
    <row r="69" spans="1:9" ht="172.8" x14ac:dyDescent="0.3">
      <c r="A69" s="39" t="str">
        <f>IF(test7[[#This Row],[BT def]]&lt;&gt;"",IF(LEFT(test7[[#This Row],[BT def]],2)="BT",HYPERLINK("#'EN 16931'!A"&amp;MATCH(test7[[#This Row],[BT def]], 'EN 16931'!A:A, 0),test7[[#This Row],[BT def]]),HYPERLINK("#'EN 16931'!B"&amp;MATCH(test7[[#This Row],[BT def]], 'EN 16931'!B:B, 0),test7[[#This Row],[BT def]])),"")</f>
        <v>BT-30</v>
      </c>
      <c r="B69" s="39" t="str">
        <f>IF(test7[[#This Row],[Alt BT def]]&lt;&gt;"",IF(LEFT(test7[[#This Row],[Alt BT def]],2)="BT",HYPERLINK("#'EN 16931'!A"&amp;MATCH(test7[[#This Row],[Alt BT def]], 'EN 16931'!A:A, 0),test7[[#This Row],[Alt BT def]]),HYPERLINK("#'EN 16931'!B"&amp;MATCH(test7[[#This Row],[Alt BT def]], 'EN 16931'!B:B, 0),test7[[#This Row],[Alt BT def]])),"")</f>
        <v/>
      </c>
      <c r="C69" s="7" t="s">
        <v>2058</v>
      </c>
      <c r="D69" s="7" t="s">
        <v>2191</v>
      </c>
      <c r="E69" s="42" t="s">
        <v>2465</v>
      </c>
      <c r="F69" s="42"/>
      <c r="G69" s="39" t="s">
        <v>2704</v>
      </c>
      <c r="H69" s="38" t="s">
        <v>302</v>
      </c>
      <c r="I69" s="38" t="s">
        <v>2099</v>
      </c>
    </row>
    <row r="70" spans="1:9" ht="100.8" x14ac:dyDescent="0.3">
      <c r="A70" s="39" t="str">
        <f>IF(test7[[#This Row],[BT def]]&lt;&gt;"",IF(LEFT(test7[[#This Row],[BT def]],2)="BT",HYPERLINK("#'EN 16931'!A"&amp;MATCH(test7[[#This Row],[BT def]], 'EN 16931'!A:A, 0),test7[[#This Row],[BT def]]),HYPERLINK("#'EN 16931'!B"&amp;MATCH(test7[[#This Row],[BT def]], 'EN 16931'!B:B, 0),test7[[#This Row],[BT def]])),"")</f>
        <v/>
      </c>
      <c r="B70" s="39" t="str">
        <f>IF(test7[[#This Row],[Alt BT def]]&lt;&gt;"",IF(LEFT(test7[[#This Row],[Alt BT def]],2)="BT",HYPERLINK("#'EN 16931'!A"&amp;MATCH(test7[[#This Row],[Alt BT def]], 'EN 16931'!A:A, 0),test7[[#This Row],[Alt BT def]]),HYPERLINK("#'EN 16931'!B"&amp;MATCH(test7[[#This Row],[Alt BT def]], 'EN 16931'!B:B, 0),test7[[#This Row],[Alt BT def]])),"")</f>
        <v/>
      </c>
      <c r="C70" s="7" t="s">
        <v>2066</v>
      </c>
      <c r="D70" s="7" t="s">
        <v>2172</v>
      </c>
      <c r="E70" s="42" t="s">
        <v>2466</v>
      </c>
      <c r="F70" s="42"/>
      <c r="G70" s="39" t="s">
        <v>2705</v>
      </c>
      <c r="H70" s="38" t="s">
        <v>2099</v>
      </c>
      <c r="I70" s="38" t="s">
        <v>2099</v>
      </c>
    </row>
    <row r="71" spans="1:9" ht="86.4" x14ac:dyDescent="0.3">
      <c r="A71" s="39" t="str">
        <f>IF(test7[[#This Row],[BT def]]&lt;&gt;"",IF(LEFT(test7[[#This Row],[BT def]],2)="BT",HYPERLINK("#'EN 16931'!A"&amp;MATCH(test7[[#This Row],[BT def]], 'EN 16931'!A:A, 0),test7[[#This Row],[BT def]]),HYPERLINK("#'EN 16931'!B"&amp;MATCH(test7[[#This Row],[BT def]], 'EN 16931'!B:B, 0),test7[[#This Row],[BT def]])),"")</f>
        <v>BT-33</v>
      </c>
      <c r="B71" s="39" t="str">
        <f>IF(test7[[#This Row],[Alt BT def]]&lt;&gt;"",IF(LEFT(test7[[#This Row],[Alt BT def]],2)="BT",HYPERLINK("#'EN 16931'!A"&amp;MATCH(test7[[#This Row],[Alt BT def]], 'EN 16931'!A:A, 0),test7[[#This Row],[Alt BT def]]),HYPERLINK("#'EN 16931'!B"&amp;MATCH(test7[[#This Row],[Alt BT def]], 'EN 16931'!B:B, 0),test7[[#This Row],[Alt BT def]])),"")</f>
        <v/>
      </c>
      <c r="C71" s="7" t="s">
        <v>2058</v>
      </c>
      <c r="D71" s="7" t="s">
        <v>2201</v>
      </c>
      <c r="E71" s="42" t="s">
        <v>2467</v>
      </c>
      <c r="F71" s="42"/>
      <c r="G71" s="39" t="s">
        <v>2706</v>
      </c>
      <c r="H71" s="38" t="s">
        <v>305</v>
      </c>
      <c r="I71" s="38" t="s">
        <v>2099</v>
      </c>
    </row>
    <row r="72" spans="1:9" ht="57.6" x14ac:dyDescent="0.3">
      <c r="A72" s="39" t="str">
        <f>IF(test7[[#This Row],[BT def]]&lt;&gt;"",IF(LEFT(test7[[#This Row],[BT def]],2)="BT",HYPERLINK("#'EN 16931'!A"&amp;MATCH(test7[[#This Row],[BT def]], 'EN 16931'!A:A, 0),test7[[#This Row],[BT def]]),HYPERLINK("#'EN 16931'!B"&amp;MATCH(test7[[#This Row],[BT def]], 'EN 16931'!B:B, 0),test7[[#This Row],[BT def]])),"")</f>
        <v>BG-6</v>
      </c>
      <c r="B72" s="39" t="str">
        <f>IF(test7[[#This Row],[Alt BT def]]&lt;&gt;"",IF(LEFT(test7[[#This Row],[Alt BT def]],2)="BT",HYPERLINK("#'EN 16931'!A"&amp;MATCH(test7[[#This Row],[Alt BT def]], 'EN 16931'!A:A, 0),test7[[#This Row],[Alt BT def]]),HYPERLINK("#'EN 16931'!B"&amp;MATCH(test7[[#This Row],[Alt BT def]], 'EN 16931'!B:B, 0),test7[[#This Row],[Alt BT def]])),"")</f>
        <v/>
      </c>
      <c r="C72" s="7" t="s">
        <v>2058</v>
      </c>
      <c r="D72" s="7" t="s">
        <v>2202</v>
      </c>
      <c r="E72" s="42" t="s">
        <v>2468</v>
      </c>
      <c r="F72" s="42"/>
      <c r="G72" s="39" t="s">
        <v>2707</v>
      </c>
      <c r="H72" s="38" t="s">
        <v>310</v>
      </c>
      <c r="I72" s="38" t="s">
        <v>2099</v>
      </c>
    </row>
    <row r="73" spans="1:9" ht="72" x14ac:dyDescent="0.3">
      <c r="A73" s="39" t="str">
        <f>IF(test7[[#This Row],[BT def]]&lt;&gt;"",IF(LEFT(test7[[#This Row],[BT def]],2)="BT",HYPERLINK("#'EN 16931'!A"&amp;MATCH(test7[[#This Row],[BT def]], 'EN 16931'!A:A, 0),test7[[#This Row],[BT def]]),HYPERLINK("#'EN 16931'!B"&amp;MATCH(test7[[#This Row],[BT def]], 'EN 16931'!B:B, 0),test7[[#This Row],[BT def]])),"")</f>
        <v>BT-41</v>
      </c>
      <c r="B73" s="39" t="str">
        <f>IF(test7[[#This Row],[Alt BT def]]&lt;&gt;"",IF(LEFT(test7[[#This Row],[Alt BT def]],2)="BT",HYPERLINK("#'EN 16931'!A"&amp;MATCH(test7[[#This Row],[Alt BT def]], 'EN 16931'!A:A, 0),test7[[#This Row],[Alt BT def]]),HYPERLINK("#'EN 16931'!B"&amp;MATCH(test7[[#This Row],[Alt BT def]], 'EN 16931'!B:B, 0),test7[[#This Row],[Alt BT def]])),"")</f>
        <v/>
      </c>
      <c r="C73" s="7" t="s">
        <v>2058</v>
      </c>
      <c r="D73" s="7" t="s">
        <v>2176</v>
      </c>
      <c r="E73" s="42" t="s">
        <v>2469</v>
      </c>
      <c r="F73" s="42"/>
      <c r="G73" s="39" t="s">
        <v>2708</v>
      </c>
      <c r="H73" s="38" t="s">
        <v>11</v>
      </c>
      <c r="I73" s="38" t="s">
        <v>2099</v>
      </c>
    </row>
    <row r="74" spans="1:9" ht="72" x14ac:dyDescent="0.3">
      <c r="A74" s="39" t="str">
        <f>IF(test7[[#This Row],[BT def]]&lt;&gt;"",IF(LEFT(test7[[#This Row],[BT def]],2)="BT",HYPERLINK("#'EN 16931'!A"&amp;MATCH(test7[[#This Row],[BT def]], 'EN 16931'!A:A, 0),test7[[#This Row],[BT def]]),HYPERLINK("#'EN 16931'!B"&amp;MATCH(test7[[#This Row],[BT def]], 'EN 16931'!B:B, 0),test7[[#This Row],[BT def]])),"")</f>
        <v>BT-42</v>
      </c>
      <c r="B74" s="39" t="str">
        <f>IF(test7[[#This Row],[Alt BT def]]&lt;&gt;"",IF(LEFT(test7[[#This Row],[Alt BT def]],2)="BT",HYPERLINK("#'EN 16931'!A"&amp;MATCH(test7[[#This Row],[Alt BT def]], 'EN 16931'!A:A, 0),test7[[#This Row],[Alt BT def]]),HYPERLINK("#'EN 16931'!B"&amp;MATCH(test7[[#This Row],[Alt BT def]], 'EN 16931'!B:B, 0),test7[[#This Row],[Alt BT def]])),"")</f>
        <v/>
      </c>
      <c r="C74" s="7" t="s">
        <v>2058</v>
      </c>
      <c r="D74" s="7" t="s">
        <v>2203</v>
      </c>
      <c r="E74" s="42" t="s">
        <v>2470</v>
      </c>
      <c r="F74" s="42"/>
      <c r="G74" s="39" t="s">
        <v>2709</v>
      </c>
      <c r="H74" s="38" t="s">
        <v>15</v>
      </c>
      <c r="I74" s="38" t="s">
        <v>2099</v>
      </c>
    </row>
    <row r="75" spans="1:9" ht="72" x14ac:dyDescent="0.3">
      <c r="A75" s="39" t="str">
        <f>IF(test7[[#This Row],[BT def]]&lt;&gt;"",IF(LEFT(test7[[#This Row],[BT def]],2)="BT",HYPERLINK("#'EN 16931'!A"&amp;MATCH(test7[[#This Row],[BT def]], 'EN 16931'!A:A, 0),test7[[#This Row],[BT def]]),HYPERLINK("#'EN 16931'!B"&amp;MATCH(test7[[#This Row],[BT def]], 'EN 16931'!B:B, 0),test7[[#This Row],[BT def]])),"")</f>
        <v>BT-43</v>
      </c>
      <c r="B75" s="39" t="str">
        <f>IF(test7[[#This Row],[Alt BT def]]&lt;&gt;"",IF(LEFT(test7[[#This Row],[Alt BT def]],2)="BT",HYPERLINK("#'EN 16931'!A"&amp;MATCH(test7[[#This Row],[Alt BT def]], 'EN 16931'!A:A, 0),test7[[#This Row],[Alt BT def]]),HYPERLINK("#'EN 16931'!B"&amp;MATCH(test7[[#This Row],[Alt BT def]], 'EN 16931'!B:B, 0),test7[[#This Row],[Alt BT def]])),"")</f>
        <v/>
      </c>
      <c r="C75" s="7" t="s">
        <v>2058</v>
      </c>
      <c r="D75" s="7" t="s">
        <v>2204</v>
      </c>
      <c r="E75" s="42" t="s">
        <v>2471</v>
      </c>
      <c r="F75" s="42"/>
      <c r="G75" s="39" t="s">
        <v>2710</v>
      </c>
      <c r="H75" s="38" t="s">
        <v>13</v>
      </c>
      <c r="I75" s="38" t="s">
        <v>2099</v>
      </c>
    </row>
    <row r="76" spans="1:9" ht="57.6" x14ac:dyDescent="0.3">
      <c r="A76" s="39" t="str">
        <f>IF(test7[[#This Row],[BT def]]&lt;&gt;"",IF(LEFT(test7[[#This Row],[BT def]],2)="BT",HYPERLINK("#'EN 16931'!A"&amp;MATCH(test7[[#This Row],[BT def]], 'EN 16931'!A:A, 0),test7[[#This Row],[BT def]]),HYPERLINK("#'EN 16931'!B"&amp;MATCH(test7[[#This Row],[BT def]], 'EN 16931'!B:B, 0),test7[[#This Row],[BT def]])),"")</f>
        <v>BG-7</v>
      </c>
      <c r="B76" s="39" t="str">
        <f>IF(test7[[#This Row],[Alt BT def]]&lt;&gt;"",IF(LEFT(test7[[#This Row],[Alt BT def]],2)="BT",HYPERLINK("#'EN 16931'!A"&amp;MATCH(test7[[#This Row],[Alt BT def]], 'EN 16931'!A:A, 0),test7[[#This Row],[Alt BT def]]),HYPERLINK("#'EN 16931'!B"&amp;MATCH(test7[[#This Row],[Alt BT def]], 'EN 16931'!B:B, 0),test7[[#This Row],[Alt BT def]])),"")</f>
        <v/>
      </c>
      <c r="C76" s="7" t="s">
        <v>2056</v>
      </c>
      <c r="D76" s="7" t="s">
        <v>2205</v>
      </c>
      <c r="E76" s="42" t="s">
        <v>2472</v>
      </c>
      <c r="F76" s="42"/>
      <c r="G76" s="39" t="s">
        <v>2711</v>
      </c>
      <c r="H76" s="38" t="s">
        <v>311</v>
      </c>
      <c r="I76" s="38" t="s">
        <v>2099</v>
      </c>
    </row>
    <row r="77" spans="1:9" x14ac:dyDescent="0.3">
      <c r="A77" s="39" t="str">
        <f>IF(test7[[#This Row],[BT def]]&lt;&gt;"",IF(LEFT(test7[[#This Row],[BT def]],2)="BT",HYPERLINK("#'EN 16931'!A"&amp;MATCH(test7[[#This Row],[BT def]], 'EN 16931'!A:A, 0),test7[[#This Row],[BT def]]),HYPERLINK("#'EN 16931'!B"&amp;MATCH(test7[[#This Row],[BT def]], 'EN 16931'!B:B, 0),test7[[#This Row],[BT def]])),"")</f>
        <v/>
      </c>
      <c r="B77" s="39" t="str">
        <f>IF(test7[[#This Row],[Alt BT def]]&lt;&gt;"",IF(LEFT(test7[[#This Row],[Alt BT def]],2)="BT",HYPERLINK("#'EN 16931'!A"&amp;MATCH(test7[[#This Row],[Alt BT def]], 'EN 16931'!A:A, 0),test7[[#This Row],[Alt BT def]]),HYPERLINK("#'EN 16931'!B"&amp;MATCH(test7[[#This Row],[Alt BT def]], 'EN 16931'!B:B, 0),test7[[#This Row],[Alt BT def]])),"")</f>
        <v/>
      </c>
      <c r="C77" s="7" t="s">
        <v>2056</v>
      </c>
      <c r="D77" s="7" t="s">
        <v>2162</v>
      </c>
      <c r="E77" s="42" t="s">
        <v>2071</v>
      </c>
      <c r="F77" s="42"/>
      <c r="G77" s="39" t="s">
        <v>2712</v>
      </c>
      <c r="H77" s="38" t="s">
        <v>2099</v>
      </c>
      <c r="I77" s="38" t="s">
        <v>2099</v>
      </c>
    </row>
    <row r="78" spans="1:9" ht="86.4" x14ac:dyDescent="0.3">
      <c r="A78" s="39" t="str">
        <f>IF(test7[[#This Row],[BT def]]&lt;&gt;"",IF(LEFT(test7[[#This Row],[BT def]],2)="BT",HYPERLINK("#'EN 16931'!A"&amp;MATCH(test7[[#This Row],[BT def]], 'EN 16931'!A:A, 0),test7[[#This Row],[BT def]]),HYPERLINK("#'EN 16931'!B"&amp;MATCH(test7[[#This Row],[BT def]], 'EN 16931'!B:B, 0),test7[[#This Row],[BT def]])),"")</f>
        <v>BT-49</v>
      </c>
      <c r="B78" s="39" t="str">
        <f>IF(test7[[#This Row],[Alt BT def]]&lt;&gt;"",IF(LEFT(test7[[#This Row],[Alt BT def]],2)="BT",HYPERLINK("#'EN 16931'!A"&amp;MATCH(test7[[#This Row],[Alt BT def]], 'EN 16931'!A:A, 0),test7[[#This Row],[Alt BT def]]),HYPERLINK("#'EN 16931'!B"&amp;MATCH(test7[[#This Row],[Alt BT def]], 'EN 16931'!B:B, 0),test7[[#This Row],[Alt BT def]])),"")</f>
        <v/>
      </c>
      <c r="C78" s="7" t="s">
        <v>2056</v>
      </c>
      <c r="D78" s="7" t="s">
        <v>2164</v>
      </c>
      <c r="E78" s="42" t="s">
        <v>2473</v>
      </c>
      <c r="F78" s="42"/>
      <c r="G78" s="39" t="s">
        <v>2713</v>
      </c>
      <c r="H78" s="38" t="s">
        <v>110</v>
      </c>
      <c r="I78" s="38" t="s">
        <v>2099</v>
      </c>
    </row>
    <row r="79" spans="1:9" ht="100.8" x14ac:dyDescent="0.3">
      <c r="A79" s="39" t="str">
        <f>IF(test7[[#This Row],[BT def]]&lt;&gt;"",IF(LEFT(test7[[#This Row],[BT def]],2)="BT",HYPERLINK("#'EN 16931'!A"&amp;MATCH(test7[[#This Row],[BT def]], 'EN 16931'!A:A, 0),test7[[#This Row],[BT def]]),HYPERLINK("#'EN 16931'!B"&amp;MATCH(test7[[#This Row],[BT def]], 'EN 16931'!B:B, 0),test7[[#This Row],[BT def]])),"")</f>
        <v/>
      </c>
      <c r="B79" s="39" t="str">
        <f>IF(test7[[#This Row],[Alt BT def]]&lt;&gt;"",IF(LEFT(test7[[#This Row],[Alt BT def]],2)="BT",HYPERLINK("#'EN 16931'!A"&amp;MATCH(test7[[#This Row],[Alt BT def]], 'EN 16931'!A:A, 0),test7[[#This Row],[Alt BT def]]),HYPERLINK("#'EN 16931'!B"&amp;MATCH(test7[[#This Row],[Alt BT def]], 'EN 16931'!B:B, 0),test7[[#This Row],[Alt BT def]])),"")</f>
        <v/>
      </c>
      <c r="C79" s="7" t="s">
        <v>2068</v>
      </c>
      <c r="D79" s="7" t="s">
        <v>2166</v>
      </c>
      <c r="E79" s="42" t="s">
        <v>2474</v>
      </c>
      <c r="F79" s="42"/>
      <c r="G79" s="39" t="s">
        <v>2714</v>
      </c>
      <c r="H79" s="38" t="s">
        <v>2099</v>
      </c>
      <c r="I79" s="38" t="s">
        <v>2099</v>
      </c>
    </row>
    <row r="80" spans="1:9" x14ac:dyDescent="0.3">
      <c r="A80" s="39" t="str">
        <f>IF(test7[[#This Row],[BT def]]&lt;&gt;"",IF(LEFT(test7[[#This Row],[BT def]],2)="BT",HYPERLINK("#'EN 16931'!A"&amp;MATCH(test7[[#This Row],[BT def]], 'EN 16931'!A:A, 0),test7[[#This Row],[BT def]]),HYPERLINK("#'EN 16931'!B"&amp;MATCH(test7[[#This Row],[BT def]], 'EN 16931'!B:B, 0),test7[[#This Row],[BT def]])),"")</f>
        <v/>
      </c>
      <c r="B80" s="39" t="str">
        <f>IF(test7[[#This Row],[Alt BT def]]&lt;&gt;"",IF(LEFT(test7[[#This Row],[Alt BT def]],2)="BT",HYPERLINK("#'EN 16931'!A"&amp;MATCH(test7[[#This Row],[Alt BT def]], 'EN 16931'!A:A, 0),test7[[#This Row],[Alt BT def]]),HYPERLINK("#'EN 16931'!B"&amp;MATCH(test7[[#This Row],[Alt BT def]], 'EN 16931'!B:B, 0),test7[[#This Row],[Alt BT def]])),"")</f>
        <v/>
      </c>
      <c r="C80" s="7" t="s">
        <v>2058</v>
      </c>
      <c r="D80" s="7" t="s">
        <v>2168</v>
      </c>
      <c r="E80" s="42" t="s">
        <v>2072</v>
      </c>
      <c r="F80" s="42"/>
      <c r="G80" s="39" t="s">
        <v>2715</v>
      </c>
      <c r="H80" s="38" t="s">
        <v>2099</v>
      </c>
      <c r="I80" s="38" t="s">
        <v>2099</v>
      </c>
    </row>
    <row r="81" spans="1:9" ht="72" x14ac:dyDescent="0.3">
      <c r="A81" s="39" t="str">
        <f>IF(test7[[#This Row],[BT def]]&lt;&gt;"",IF(LEFT(test7[[#This Row],[BT def]],2)="BT",HYPERLINK("#'EN 16931'!A"&amp;MATCH(test7[[#This Row],[BT def]], 'EN 16931'!A:A, 0),test7[[#This Row],[BT def]]),HYPERLINK("#'EN 16931'!B"&amp;MATCH(test7[[#This Row],[BT def]], 'EN 16931'!B:B, 0),test7[[#This Row],[BT def]])),"")</f>
        <v>BT-46</v>
      </c>
      <c r="B81" s="39" t="str">
        <f>IF(test7[[#This Row],[Alt BT def]]&lt;&gt;"",IF(LEFT(test7[[#This Row],[Alt BT def]],2)="BT",HYPERLINK("#'EN 16931'!A"&amp;MATCH(test7[[#This Row],[Alt BT def]], 'EN 16931'!A:A, 0),test7[[#This Row],[Alt BT def]]),HYPERLINK("#'EN 16931'!B"&amp;MATCH(test7[[#This Row],[Alt BT def]], 'EN 16931'!B:B, 0),test7[[#This Row],[Alt BT def]])),"")</f>
        <v/>
      </c>
      <c r="C81" s="7" t="s">
        <v>2056</v>
      </c>
      <c r="D81" s="7" t="s">
        <v>2170</v>
      </c>
      <c r="E81" s="42" t="s">
        <v>2475</v>
      </c>
      <c r="F81" s="42"/>
      <c r="G81" s="39" t="s">
        <v>2716</v>
      </c>
      <c r="H81" s="38" t="s">
        <v>313</v>
      </c>
      <c r="I81" s="38" t="s">
        <v>2099</v>
      </c>
    </row>
    <row r="82" spans="1:9" ht="86.4" x14ac:dyDescent="0.3">
      <c r="A82" s="39" t="str">
        <f>IF(test7[[#This Row],[BT def]]&lt;&gt;"",IF(LEFT(test7[[#This Row],[BT def]],2)="BT",HYPERLINK("#'EN 16931'!A"&amp;MATCH(test7[[#This Row],[BT def]], 'EN 16931'!A:A, 0),test7[[#This Row],[BT def]]),HYPERLINK("#'EN 16931'!B"&amp;MATCH(test7[[#This Row],[BT def]], 'EN 16931'!B:B, 0),test7[[#This Row],[BT def]])),"")</f>
        <v/>
      </c>
      <c r="B82" s="39" t="str">
        <f>IF(test7[[#This Row],[Alt BT def]]&lt;&gt;"",IF(LEFT(test7[[#This Row],[Alt BT def]],2)="BT",HYPERLINK("#'EN 16931'!A"&amp;MATCH(test7[[#This Row],[Alt BT def]], 'EN 16931'!A:A, 0),test7[[#This Row],[Alt BT def]]),HYPERLINK("#'EN 16931'!B"&amp;MATCH(test7[[#This Row],[Alt BT def]], 'EN 16931'!B:B, 0),test7[[#This Row],[Alt BT def]])),"")</f>
        <v/>
      </c>
      <c r="C82" s="7" t="s">
        <v>2066</v>
      </c>
      <c r="D82" s="7" t="s">
        <v>2172</v>
      </c>
      <c r="E82" s="42" t="s">
        <v>2476</v>
      </c>
      <c r="F82" s="42"/>
      <c r="G82" s="39" t="s">
        <v>2717</v>
      </c>
      <c r="H82" s="38" t="s">
        <v>2099</v>
      </c>
      <c r="I82" s="38" t="s">
        <v>2099</v>
      </c>
    </row>
    <row r="83" spans="1:9" x14ac:dyDescent="0.3">
      <c r="A83" s="39" t="str">
        <f>IF(test7[[#This Row],[BT def]]&lt;&gt;"",IF(LEFT(test7[[#This Row],[BT def]],2)="BT",HYPERLINK("#'EN 16931'!A"&amp;MATCH(test7[[#This Row],[BT def]], 'EN 16931'!A:A, 0),test7[[#This Row],[BT def]]),HYPERLINK("#'EN 16931'!B"&amp;MATCH(test7[[#This Row],[BT def]], 'EN 16931'!B:B, 0),test7[[#This Row],[BT def]])),"")</f>
        <v/>
      </c>
      <c r="B83" s="39" t="str">
        <f>IF(test7[[#This Row],[Alt BT def]]&lt;&gt;"",IF(LEFT(test7[[#This Row],[Alt BT def]],2)="BT",HYPERLINK("#'EN 16931'!A"&amp;MATCH(test7[[#This Row],[Alt BT def]], 'EN 16931'!A:A, 0),test7[[#This Row],[Alt BT def]]),HYPERLINK("#'EN 16931'!B"&amp;MATCH(test7[[#This Row],[Alt BT def]], 'EN 16931'!B:B, 0),test7[[#This Row],[Alt BT def]])),"")</f>
        <v/>
      </c>
      <c r="C83" s="7" t="s">
        <v>2058</v>
      </c>
      <c r="D83" s="7" t="s">
        <v>2174</v>
      </c>
      <c r="E83" s="42" t="s">
        <v>2073</v>
      </c>
      <c r="F83" s="42"/>
      <c r="G83" s="39" t="s">
        <v>2718</v>
      </c>
      <c r="H83" s="38" t="s">
        <v>2099</v>
      </c>
      <c r="I83" s="38" t="s">
        <v>2099</v>
      </c>
    </row>
    <row r="84" spans="1:9" ht="100.8" x14ac:dyDescent="0.3">
      <c r="A84" s="39" t="str">
        <f>IF(test7[[#This Row],[BT def]]&lt;&gt;"",IF(LEFT(test7[[#This Row],[BT def]],2)="BT",HYPERLINK("#'EN 16931'!A"&amp;MATCH(test7[[#This Row],[BT def]], 'EN 16931'!A:A, 0),test7[[#This Row],[BT def]]),HYPERLINK("#'EN 16931'!B"&amp;MATCH(test7[[#This Row],[BT def]], 'EN 16931'!B:B, 0),test7[[#This Row],[BT def]])),"")</f>
        <v>BT-45</v>
      </c>
      <c r="B84" s="39" t="str">
        <f>IF(test7[[#This Row],[Alt BT def]]&lt;&gt;"",IF(LEFT(test7[[#This Row],[Alt BT def]],2)="BT",HYPERLINK("#'EN 16931'!A"&amp;MATCH(test7[[#This Row],[Alt BT def]], 'EN 16931'!A:A, 0),test7[[#This Row],[Alt BT def]]),HYPERLINK("#'EN 16931'!B"&amp;MATCH(test7[[#This Row],[Alt BT def]], 'EN 16931'!B:B, 0),test7[[#This Row],[Alt BT def]])),"")</f>
        <v/>
      </c>
      <c r="C84" s="7" t="s">
        <v>2056</v>
      </c>
      <c r="D84" s="7" t="s">
        <v>2176</v>
      </c>
      <c r="E84" s="42" t="s">
        <v>2477</v>
      </c>
      <c r="F84" s="42"/>
      <c r="G84" s="39" t="s">
        <v>2719</v>
      </c>
      <c r="H84" s="38" t="s">
        <v>16</v>
      </c>
      <c r="I84" s="38" t="s">
        <v>2099</v>
      </c>
    </row>
    <row r="85" spans="1:9" ht="115.2" x14ac:dyDescent="0.3">
      <c r="A85" s="39" t="str">
        <f>IF(test7[[#This Row],[BT def]]&lt;&gt;"",IF(LEFT(test7[[#This Row],[BT def]],2)="BT",HYPERLINK("#'EN 16931'!A"&amp;MATCH(test7[[#This Row],[BT def]], 'EN 16931'!A:A, 0),test7[[#This Row],[BT def]]),HYPERLINK("#'EN 16931'!B"&amp;MATCH(test7[[#This Row],[BT def]], 'EN 16931'!B:B, 0),test7[[#This Row],[BT def]])),"")</f>
        <v>BG-8</v>
      </c>
      <c r="B85" s="39" t="str">
        <f>IF(test7[[#This Row],[Alt BT def]]&lt;&gt;"",IF(LEFT(test7[[#This Row],[Alt BT def]],2)="BT",HYPERLINK("#'EN 16931'!A"&amp;MATCH(test7[[#This Row],[Alt BT def]], 'EN 16931'!A:A, 0),test7[[#This Row],[Alt BT def]]),HYPERLINK("#'EN 16931'!B"&amp;MATCH(test7[[#This Row],[Alt BT def]], 'EN 16931'!B:B, 0),test7[[#This Row],[Alt BT def]])),"")</f>
        <v/>
      </c>
      <c r="C85" s="7" t="s">
        <v>2056</v>
      </c>
      <c r="D85" s="7" t="s">
        <v>2177</v>
      </c>
      <c r="E85" s="42" t="s">
        <v>2478</v>
      </c>
      <c r="F85" s="42"/>
      <c r="G85" s="39" t="s">
        <v>2720</v>
      </c>
      <c r="H85" s="38" t="s">
        <v>315</v>
      </c>
      <c r="I85" s="38" t="s">
        <v>2099</v>
      </c>
    </row>
    <row r="86" spans="1:9" ht="72" x14ac:dyDescent="0.3">
      <c r="A86" s="39" t="str">
        <f>IF(test7[[#This Row],[BT def]]&lt;&gt;"",IF(LEFT(test7[[#This Row],[BT def]],2)="BT",HYPERLINK("#'EN 16931'!A"&amp;MATCH(test7[[#This Row],[BT def]], 'EN 16931'!A:A, 0),test7[[#This Row],[BT def]]),HYPERLINK("#'EN 16931'!B"&amp;MATCH(test7[[#This Row],[BT def]], 'EN 16931'!B:B, 0),test7[[#This Row],[BT def]])),"")</f>
        <v>BT-50</v>
      </c>
      <c r="B86" s="39" t="str">
        <f>IF(test7[[#This Row],[Alt BT def]]&lt;&gt;"",IF(LEFT(test7[[#This Row],[Alt BT def]],2)="BT",HYPERLINK("#'EN 16931'!A"&amp;MATCH(test7[[#This Row],[Alt BT def]], 'EN 16931'!A:A, 0),test7[[#This Row],[Alt BT def]]),HYPERLINK("#'EN 16931'!B"&amp;MATCH(test7[[#This Row],[Alt BT def]], 'EN 16931'!B:B, 0),test7[[#This Row],[Alt BT def]])),"")</f>
        <v/>
      </c>
      <c r="C86" s="7" t="s">
        <v>2058</v>
      </c>
      <c r="D86" s="7" t="s">
        <v>2178</v>
      </c>
      <c r="E86" s="42" t="s">
        <v>2479</v>
      </c>
      <c r="F86" s="42"/>
      <c r="G86" s="39" t="s">
        <v>2721</v>
      </c>
      <c r="H86" s="38" t="s">
        <v>18</v>
      </c>
      <c r="I86" s="38" t="s">
        <v>2099</v>
      </c>
    </row>
    <row r="87" spans="1:9" ht="129.6" x14ac:dyDescent="0.3">
      <c r="A87" s="39" t="str">
        <f>IF(test7[[#This Row],[BT def]]&lt;&gt;"",IF(LEFT(test7[[#This Row],[BT def]],2)="BT",HYPERLINK("#'EN 16931'!A"&amp;MATCH(test7[[#This Row],[BT def]], 'EN 16931'!A:A, 0),test7[[#This Row],[BT def]]),HYPERLINK("#'EN 16931'!B"&amp;MATCH(test7[[#This Row],[BT def]], 'EN 16931'!B:B, 0),test7[[#This Row],[BT def]])),"")</f>
        <v>BT-51</v>
      </c>
      <c r="B87" s="39" t="str">
        <f>IF(test7[[#This Row],[Alt BT def]]&lt;&gt;"",IF(LEFT(test7[[#This Row],[Alt BT def]],2)="BT",HYPERLINK("#'EN 16931'!A"&amp;MATCH(test7[[#This Row],[Alt BT def]], 'EN 16931'!A:A, 0),test7[[#This Row],[Alt BT def]]),HYPERLINK("#'EN 16931'!B"&amp;MATCH(test7[[#This Row],[Alt BT def]], 'EN 16931'!B:B, 0),test7[[#This Row],[Alt BT def]])),"")</f>
        <v/>
      </c>
      <c r="C87" s="7" t="s">
        <v>2058</v>
      </c>
      <c r="D87" s="7" t="s">
        <v>2179</v>
      </c>
      <c r="E87" s="42" t="s">
        <v>2480</v>
      </c>
      <c r="F87" s="42"/>
      <c r="G87" s="39" t="s">
        <v>2722</v>
      </c>
      <c r="H87" s="38" t="s">
        <v>19</v>
      </c>
      <c r="I87" s="38" t="s">
        <v>2099</v>
      </c>
    </row>
    <row r="88" spans="1:9" ht="86.4" x14ac:dyDescent="0.3">
      <c r="A88" s="39" t="str">
        <f>IF(test7[[#This Row],[BT def]]&lt;&gt;"",IF(LEFT(test7[[#This Row],[BT def]],2)="BT",HYPERLINK("#'EN 16931'!A"&amp;MATCH(test7[[#This Row],[BT def]], 'EN 16931'!A:A, 0),test7[[#This Row],[BT def]]),HYPERLINK("#'EN 16931'!B"&amp;MATCH(test7[[#This Row],[BT def]], 'EN 16931'!B:B, 0),test7[[#This Row],[BT def]])),"")</f>
        <v>BT-52</v>
      </c>
      <c r="B88" s="39" t="str">
        <f>IF(test7[[#This Row],[Alt BT def]]&lt;&gt;"",IF(LEFT(test7[[#This Row],[Alt BT def]],2)="BT",HYPERLINK("#'EN 16931'!A"&amp;MATCH(test7[[#This Row],[Alt BT def]], 'EN 16931'!A:A, 0),test7[[#This Row],[Alt BT def]]),HYPERLINK("#'EN 16931'!B"&amp;MATCH(test7[[#This Row],[Alt BT def]], 'EN 16931'!B:B, 0),test7[[#This Row],[Alt BT def]])),"")</f>
        <v/>
      </c>
      <c r="C88" s="7" t="s">
        <v>2058</v>
      </c>
      <c r="D88" s="7" t="s">
        <v>2180</v>
      </c>
      <c r="E88" s="42" t="s">
        <v>2481</v>
      </c>
      <c r="F88" s="42"/>
      <c r="G88" s="39" t="s">
        <v>2723</v>
      </c>
      <c r="H88" s="38" t="s">
        <v>111</v>
      </c>
      <c r="I88" s="38" t="s">
        <v>2099</v>
      </c>
    </row>
    <row r="89" spans="1:9" ht="100.8" x14ac:dyDescent="0.3">
      <c r="A89" s="39" t="str">
        <f>IF(test7[[#This Row],[BT def]]&lt;&gt;"",IF(LEFT(test7[[#This Row],[BT def]],2)="BT",HYPERLINK("#'EN 16931'!A"&amp;MATCH(test7[[#This Row],[BT def]], 'EN 16931'!A:A, 0),test7[[#This Row],[BT def]]),HYPERLINK("#'EN 16931'!B"&amp;MATCH(test7[[#This Row],[BT def]], 'EN 16931'!B:B, 0),test7[[#This Row],[BT def]])),"")</f>
        <v>BT-53</v>
      </c>
      <c r="B89" s="39" t="str">
        <f>IF(test7[[#This Row],[Alt BT def]]&lt;&gt;"",IF(LEFT(test7[[#This Row],[Alt BT def]],2)="BT",HYPERLINK("#'EN 16931'!A"&amp;MATCH(test7[[#This Row],[Alt BT def]], 'EN 16931'!A:A, 0),test7[[#This Row],[Alt BT def]]),HYPERLINK("#'EN 16931'!B"&amp;MATCH(test7[[#This Row],[Alt BT def]], 'EN 16931'!B:B, 0),test7[[#This Row],[Alt BT def]])),"")</f>
        <v/>
      </c>
      <c r="C89" s="7" t="s">
        <v>2058</v>
      </c>
      <c r="D89" s="7" t="s">
        <v>2181</v>
      </c>
      <c r="E89" s="42" t="s">
        <v>2482</v>
      </c>
      <c r="F89" s="42"/>
      <c r="G89" s="39" t="s">
        <v>2724</v>
      </c>
      <c r="H89" s="38" t="s">
        <v>20</v>
      </c>
      <c r="I89" s="38" t="s">
        <v>2099</v>
      </c>
    </row>
    <row r="90" spans="1:9" ht="72" x14ac:dyDescent="0.3">
      <c r="A90" s="39" t="str">
        <f>IF(test7[[#This Row],[BT def]]&lt;&gt;"",IF(LEFT(test7[[#This Row],[BT def]],2)="BT",HYPERLINK("#'EN 16931'!A"&amp;MATCH(test7[[#This Row],[BT def]], 'EN 16931'!A:A, 0),test7[[#This Row],[BT def]]),HYPERLINK("#'EN 16931'!B"&amp;MATCH(test7[[#This Row],[BT def]], 'EN 16931'!B:B, 0),test7[[#This Row],[BT def]])),"")</f>
        <v>BT-54</v>
      </c>
      <c r="B90" s="39" t="str">
        <f>IF(test7[[#This Row],[Alt BT def]]&lt;&gt;"",IF(LEFT(test7[[#This Row],[Alt BT def]],2)="BT",HYPERLINK("#'EN 16931'!A"&amp;MATCH(test7[[#This Row],[Alt BT def]], 'EN 16931'!A:A, 0),test7[[#This Row],[Alt BT def]]),HYPERLINK("#'EN 16931'!B"&amp;MATCH(test7[[#This Row],[Alt BT def]], 'EN 16931'!B:B, 0),test7[[#This Row],[Alt BT def]])),"")</f>
        <v/>
      </c>
      <c r="C90" s="7" t="s">
        <v>2058</v>
      </c>
      <c r="D90" s="7" t="s">
        <v>2182</v>
      </c>
      <c r="E90" s="42" t="s">
        <v>2483</v>
      </c>
      <c r="F90" s="42"/>
      <c r="G90" s="39" t="s">
        <v>2725</v>
      </c>
      <c r="H90" s="38" t="s">
        <v>317</v>
      </c>
      <c r="I90" s="38" t="s">
        <v>2099</v>
      </c>
    </row>
    <row r="91" spans="1:9" x14ac:dyDescent="0.3">
      <c r="A91" s="39" t="str">
        <f>IF(test7[[#This Row],[BT def]]&lt;&gt;"",IF(LEFT(test7[[#This Row],[BT def]],2)="BT",HYPERLINK("#'EN 16931'!A"&amp;MATCH(test7[[#This Row],[BT def]], 'EN 16931'!A:A, 0),test7[[#This Row],[BT def]]),HYPERLINK("#'EN 16931'!B"&amp;MATCH(test7[[#This Row],[BT def]], 'EN 16931'!B:B, 0),test7[[#This Row],[BT def]])),"")</f>
        <v/>
      </c>
      <c r="B91" s="39" t="str">
        <f>IF(test7[[#This Row],[Alt BT def]]&lt;&gt;"",IF(LEFT(test7[[#This Row],[Alt BT def]],2)="BT",HYPERLINK("#'EN 16931'!A"&amp;MATCH(test7[[#This Row],[Alt BT def]], 'EN 16931'!A:A, 0),test7[[#This Row],[Alt BT def]]),HYPERLINK("#'EN 16931'!B"&amp;MATCH(test7[[#This Row],[Alt BT def]], 'EN 16931'!B:B, 0),test7[[#This Row],[Alt BT def]])),"")</f>
        <v/>
      </c>
      <c r="C91" s="7" t="s">
        <v>2058</v>
      </c>
      <c r="D91" s="7" t="s">
        <v>2183</v>
      </c>
      <c r="E91" s="42" t="s">
        <v>2074</v>
      </c>
      <c r="F91" s="42"/>
      <c r="G91" s="39" t="s">
        <v>2726</v>
      </c>
      <c r="H91" s="38" t="s">
        <v>2099</v>
      </c>
      <c r="I91" s="38" t="s">
        <v>2099</v>
      </c>
    </row>
    <row r="92" spans="1:9" ht="129.6" x14ac:dyDescent="0.3">
      <c r="A92" s="39" t="str">
        <f>IF(test7[[#This Row],[BT def]]&lt;&gt;"",IF(LEFT(test7[[#This Row],[BT def]],2)="BT",HYPERLINK("#'EN 16931'!A"&amp;MATCH(test7[[#This Row],[BT def]], 'EN 16931'!A:A, 0),test7[[#This Row],[BT def]]),HYPERLINK("#'EN 16931'!B"&amp;MATCH(test7[[#This Row],[BT def]], 'EN 16931'!B:B, 0),test7[[#This Row],[BT def]])),"")</f>
        <v>BT-163</v>
      </c>
      <c r="B92" s="39" t="str">
        <f>IF(test7[[#This Row],[Alt BT def]]&lt;&gt;"",IF(LEFT(test7[[#This Row],[Alt BT def]],2)="BT",HYPERLINK("#'EN 16931'!A"&amp;MATCH(test7[[#This Row],[Alt BT def]], 'EN 16931'!A:A, 0),test7[[#This Row],[Alt BT def]]),HYPERLINK("#'EN 16931'!B"&amp;MATCH(test7[[#This Row],[Alt BT def]], 'EN 16931'!B:B, 0),test7[[#This Row],[Alt BT def]])),"")</f>
        <v/>
      </c>
      <c r="C92" s="7" t="s">
        <v>2056</v>
      </c>
      <c r="D92" s="7" t="s">
        <v>2185</v>
      </c>
      <c r="E92" s="42" t="s">
        <v>2484</v>
      </c>
      <c r="F92" s="42"/>
      <c r="G92" s="39" t="s">
        <v>2727</v>
      </c>
      <c r="H92" s="38" t="s">
        <v>316</v>
      </c>
      <c r="I92" s="38" t="s">
        <v>2099</v>
      </c>
    </row>
    <row r="93" spans="1:9" x14ac:dyDescent="0.3">
      <c r="A93" s="39" t="str">
        <f>IF(test7[[#This Row],[BT def]]&lt;&gt;"",IF(LEFT(test7[[#This Row],[BT def]],2)="BT",HYPERLINK("#'EN 16931'!A"&amp;MATCH(test7[[#This Row],[BT def]], 'EN 16931'!A:A, 0),test7[[#This Row],[BT def]]),HYPERLINK("#'EN 16931'!B"&amp;MATCH(test7[[#This Row],[BT def]], 'EN 16931'!B:B, 0),test7[[#This Row],[BT def]])),"")</f>
        <v/>
      </c>
      <c r="B93" s="39" t="str">
        <f>IF(test7[[#This Row],[Alt BT def]]&lt;&gt;"",IF(LEFT(test7[[#This Row],[Alt BT def]],2)="BT",HYPERLINK("#'EN 16931'!A"&amp;MATCH(test7[[#This Row],[Alt BT def]], 'EN 16931'!A:A, 0),test7[[#This Row],[Alt BT def]]),HYPERLINK("#'EN 16931'!B"&amp;MATCH(test7[[#This Row],[Alt BT def]], 'EN 16931'!B:B, 0),test7[[#This Row],[Alt BT def]])),"")</f>
        <v/>
      </c>
      <c r="C93" s="7" t="s">
        <v>2056</v>
      </c>
      <c r="D93" s="7" t="s">
        <v>2186</v>
      </c>
      <c r="E93" s="42" t="s">
        <v>2075</v>
      </c>
      <c r="F93" s="42"/>
      <c r="G93" s="39" t="s">
        <v>2728</v>
      </c>
      <c r="H93" s="38" t="s">
        <v>2099</v>
      </c>
      <c r="I93" s="38" t="s">
        <v>2099</v>
      </c>
    </row>
    <row r="94" spans="1:9" ht="72" x14ac:dyDescent="0.3">
      <c r="A94" s="39" t="str">
        <f>IF(test7[[#This Row],[BT def]]&lt;&gt;"",IF(LEFT(test7[[#This Row],[BT def]],2)="BT",HYPERLINK("#'EN 16931'!A"&amp;MATCH(test7[[#This Row],[BT def]], 'EN 16931'!A:A, 0),test7[[#This Row],[BT def]]),HYPERLINK("#'EN 16931'!B"&amp;MATCH(test7[[#This Row],[BT def]], 'EN 16931'!B:B, 0),test7[[#This Row],[BT def]])),"")</f>
        <v>BT-55</v>
      </c>
      <c r="B94" s="39" t="str">
        <f>IF(test7[[#This Row],[Alt BT def]]&lt;&gt;"",IF(LEFT(test7[[#This Row],[Alt BT def]],2)="BT",HYPERLINK("#'EN 16931'!A"&amp;MATCH(test7[[#This Row],[Alt BT def]], 'EN 16931'!A:A, 0),test7[[#This Row],[Alt BT def]]),HYPERLINK("#'EN 16931'!B"&amp;MATCH(test7[[#This Row],[Alt BT def]], 'EN 16931'!B:B, 0),test7[[#This Row],[Alt BT def]])),"")</f>
        <v/>
      </c>
      <c r="C94" s="7" t="s">
        <v>2056</v>
      </c>
      <c r="D94" s="7" t="s">
        <v>2188</v>
      </c>
      <c r="E94" s="42" t="s">
        <v>2485</v>
      </c>
      <c r="F94" s="42"/>
      <c r="G94" s="39" t="s">
        <v>2729</v>
      </c>
      <c r="H94" s="38" t="s">
        <v>21</v>
      </c>
      <c r="I94" s="38" t="s">
        <v>2099</v>
      </c>
    </row>
    <row r="95" spans="1:9" x14ac:dyDescent="0.3">
      <c r="A95" s="39" t="str">
        <f>IF(test7[[#This Row],[BT def]]&lt;&gt;"",IF(LEFT(test7[[#This Row],[BT def]],2)="BT",HYPERLINK("#'EN 16931'!A"&amp;MATCH(test7[[#This Row],[BT def]], 'EN 16931'!A:A, 0),test7[[#This Row],[BT def]]),HYPERLINK("#'EN 16931'!B"&amp;MATCH(test7[[#This Row],[BT def]], 'EN 16931'!B:B, 0),test7[[#This Row],[BT def]])),"")</f>
        <v/>
      </c>
      <c r="B95" s="39" t="str">
        <f>IF(test7[[#This Row],[Alt BT def]]&lt;&gt;"",IF(LEFT(test7[[#This Row],[Alt BT def]],2)="BT",HYPERLINK("#'EN 16931'!A"&amp;MATCH(test7[[#This Row],[Alt BT def]], 'EN 16931'!A:A, 0),test7[[#This Row],[Alt BT def]]),HYPERLINK("#'EN 16931'!B"&amp;MATCH(test7[[#This Row],[Alt BT def]], 'EN 16931'!B:B, 0),test7[[#This Row],[Alt BT def]])),"")</f>
        <v/>
      </c>
      <c r="C95" s="7" t="s">
        <v>2058</v>
      </c>
      <c r="D95" s="7" t="s">
        <v>2189</v>
      </c>
      <c r="E95" s="42" t="s">
        <v>2080</v>
      </c>
      <c r="F95" s="42"/>
      <c r="G95" s="39" t="s">
        <v>2730</v>
      </c>
      <c r="H95" s="38" t="s">
        <v>2099</v>
      </c>
      <c r="I95" s="38" t="s">
        <v>2099</v>
      </c>
    </row>
    <row r="96" spans="1:9" ht="86.4" x14ac:dyDescent="0.3">
      <c r="A96" s="39" t="str">
        <f>IF(test7[[#This Row],[BT def]]&lt;&gt;"",IF(LEFT(test7[[#This Row],[BT def]],2)="BT",HYPERLINK("#'EN 16931'!A"&amp;MATCH(test7[[#This Row],[BT def]], 'EN 16931'!A:A, 0),test7[[#This Row],[BT def]]),HYPERLINK("#'EN 16931'!B"&amp;MATCH(test7[[#This Row],[BT def]], 'EN 16931'!B:B, 0),test7[[#This Row],[BT def]])),"")</f>
        <v>BT-48</v>
      </c>
      <c r="B96" s="39" t="str">
        <f>IF(test7[[#This Row],[Alt BT def]]&lt;&gt;"",IF(LEFT(test7[[#This Row],[Alt BT def]],2)="BT",HYPERLINK("#'EN 16931'!A"&amp;MATCH(test7[[#This Row],[Alt BT def]], 'EN 16931'!A:A, 0),test7[[#This Row],[Alt BT def]]),HYPERLINK("#'EN 16931'!B"&amp;MATCH(test7[[#This Row],[Alt BT def]], 'EN 16931'!B:B, 0),test7[[#This Row],[Alt BT def]])),"")</f>
        <v/>
      </c>
      <c r="C96" s="7" t="s">
        <v>2056</v>
      </c>
      <c r="D96" s="7" t="s">
        <v>2191</v>
      </c>
      <c r="E96" s="42" t="s">
        <v>2486</v>
      </c>
      <c r="F96" s="42"/>
      <c r="G96" s="39" t="s">
        <v>2731</v>
      </c>
      <c r="H96" s="38" t="s">
        <v>22</v>
      </c>
      <c r="I96" s="38" t="s">
        <v>2099</v>
      </c>
    </row>
    <row r="97" spans="1:9" x14ac:dyDescent="0.3">
      <c r="A97" s="39" t="str">
        <f>IF(test7[[#This Row],[BT def]]&lt;&gt;"",IF(LEFT(test7[[#This Row],[BT def]],2)="BT",HYPERLINK("#'EN 16931'!A"&amp;MATCH(test7[[#This Row],[BT def]], 'EN 16931'!A:A, 0),test7[[#This Row],[BT def]]),HYPERLINK("#'EN 16931'!B"&amp;MATCH(test7[[#This Row],[BT def]], 'EN 16931'!B:B, 0),test7[[#This Row],[BT def]])),"")</f>
        <v/>
      </c>
      <c r="B97" s="39" t="str">
        <f>IF(test7[[#This Row],[Alt BT def]]&lt;&gt;"",IF(LEFT(test7[[#This Row],[Alt BT def]],2)="BT",HYPERLINK("#'EN 16931'!A"&amp;MATCH(test7[[#This Row],[Alt BT def]], 'EN 16931'!A:A, 0),test7[[#This Row],[Alt BT def]]),HYPERLINK("#'EN 16931'!B"&amp;MATCH(test7[[#This Row],[Alt BT def]], 'EN 16931'!B:B, 0),test7[[#This Row],[Alt BT def]])),"")</f>
        <v/>
      </c>
      <c r="C97" s="7" t="s">
        <v>2056</v>
      </c>
      <c r="D97" s="7" t="s">
        <v>2192</v>
      </c>
      <c r="E97" s="42" t="s">
        <v>2078</v>
      </c>
      <c r="F97" s="42"/>
      <c r="G97" s="39" t="s">
        <v>2732</v>
      </c>
      <c r="H97" s="38" t="s">
        <v>2099</v>
      </c>
      <c r="I97" s="38" t="s">
        <v>2099</v>
      </c>
    </row>
    <row r="98" spans="1:9" ht="43.2" x14ac:dyDescent="0.3">
      <c r="A98" s="39" t="str">
        <f>IF(test7[[#This Row],[BT def]]&lt;&gt;"",IF(LEFT(test7[[#This Row],[BT def]],2)="BT",HYPERLINK("#'EN 16931'!A"&amp;MATCH(test7[[#This Row],[BT def]], 'EN 16931'!A:A, 0),test7[[#This Row],[BT def]]),HYPERLINK("#'EN 16931'!B"&amp;MATCH(test7[[#This Row],[BT def]], 'EN 16931'!B:B, 0),test7[[#This Row],[BT def]])),"")</f>
        <v/>
      </c>
      <c r="B98" s="39" t="str">
        <f>IF(test7[[#This Row],[Alt BT def]]&lt;&gt;"",IF(LEFT(test7[[#This Row],[Alt BT def]],2)="BT",HYPERLINK("#'EN 16931'!A"&amp;MATCH(test7[[#This Row],[Alt BT def]], 'EN 16931'!A:A, 0),test7[[#This Row],[Alt BT def]]),HYPERLINK("#'EN 16931'!B"&amp;MATCH(test7[[#This Row],[Alt BT def]], 'EN 16931'!B:B, 0),test7[[#This Row],[Alt BT def]])),"")</f>
        <v/>
      </c>
      <c r="C98" s="7" t="s">
        <v>2056</v>
      </c>
      <c r="D98" s="7" t="s">
        <v>2194</v>
      </c>
      <c r="E98" s="42" t="s">
        <v>2487</v>
      </c>
      <c r="F98" s="42"/>
      <c r="G98" s="39" t="s">
        <v>2733</v>
      </c>
      <c r="H98" s="38" t="s">
        <v>2099</v>
      </c>
      <c r="I98" s="38" t="s">
        <v>2099</v>
      </c>
    </row>
    <row r="99" spans="1:9" x14ac:dyDescent="0.3">
      <c r="A99" s="39" t="str">
        <f>IF(test7[[#This Row],[BT def]]&lt;&gt;"",IF(LEFT(test7[[#This Row],[BT def]],2)="BT",HYPERLINK("#'EN 16931'!A"&amp;MATCH(test7[[#This Row],[BT def]], 'EN 16931'!A:A, 0),test7[[#This Row],[BT def]]),HYPERLINK("#'EN 16931'!B"&amp;MATCH(test7[[#This Row],[BT def]], 'EN 16931'!B:B, 0),test7[[#This Row],[BT def]])),"")</f>
        <v/>
      </c>
      <c r="B99" s="39" t="str">
        <f>IF(test7[[#This Row],[Alt BT def]]&lt;&gt;"",IF(LEFT(test7[[#This Row],[Alt BT def]],2)="BT",HYPERLINK("#'EN 16931'!A"&amp;MATCH(test7[[#This Row],[Alt BT def]], 'EN 16931'!A:A, 0),test7[[#This Row],[Alt BT def]]),HYPERLINK("#'EN 16931'!B"&amp;MATCH(test7[[#This Row],[Alt BT def]], 'EN 16931'!B:B, 0),test7[[#This Row],[Alt BT def]])),"")</f>
        <v/>
      </c>
      <c r="C99" s="7" t="s">
        <v>2056</v>
      </c>
      <c r="D99" s="7" t="s">
        <v>2196</v>
      </c>
      <c r="E99" s="42" t="s">
        <v>2079</v>
      </c>
      <c r="F99" s="42"/>
      <c r="G99" s="39" t="s">
        <v>2734</v>
      </c>
      <c r="H99" s="38" t="s">
        <v>2099</v>
      </c>
      <c r="I99" s="38" t="s">
        <v>2099</v>
      </c>
    </row>
    <row r="100" spans="1:9" ht="72" x14ac:dyDescent="0.3">
      <c r="A100" s="39" t="str">
        <f>IF(test7[[#This Row],[BT def]]&lt;&gt;"",IF(LEFT(test7[[#This Row],[BT def]],2)="BT",HYPERLINK("#'EN 16931'!A"&amp;MATCH(test7[[#This Row],[BT def]], 'EN 16931'!A:A, 0),test7[[#This Row],[BT def]]),HYPERLINK("#'EN 16931'!B"&amp;MATCH(test7[[#This Row],[BT def]], 'EN 16931'!B:B, 0),test7[[#This Row],[BT def]])),"")</f>
        <v>BT-44</v>
      </c>
      <c r="B100" s="39" t="str">
        <f>IF(test7[[#This Row],[Alt BT def]]&lt;&gt;"",IF(LEFT(test7[[#This Row],[Alt BT def]],2)="BT",HYPERLINK("#'EN 16931'!A"&amp;MATCH(test7[[#This Row],[Alt BT def]], 'EN 16931'!A:A, 0),test7[[#This Row],[Alt BT def]]),HYPERLINK("#'EN 16931'!B"&amp;MATCH(test7[[#This Row],[Alt BT def]], 'EN 16931'!B:B, 0),test7[[#This Row],[Alt BT def]])),"")</f>
        <v/>
      </c>
      <c r="C100" s="7" t="s">
        <v>2056</v>
      </c>
      <c r="D100" s="7" t="s">
        <v>2198</v>
      </c>
      <c r="E100" s="42" t="s">
        <v>2488</v>
      </c>
      <c r="F100" s="42"/>
      <c r="G100" s="39" t="s">
        <v>2735</v>
      </c>
      <c r="H100" s="38" t="s">
        <v>312</v>
      </c>
      <c r="I100" s="38" t="s">
        <v>2099</v>
      </c>
    </row>
    <row r="101" spans="1:9" ht="115.2" x14ac:dyDescent="0.3">
      <c r="A101" s="39" t="str">
        <f>IF(test7[[#This Row],[BT def]]&lt;&gt;"",IF(LEFT(test7[[#This Row],[BT def]],2)="BT",HYPERLINK("#'EN 16931'!A"&amp;MATCH(test7[[#This Row],[BT def]], 'EN 16931'!A:A, 0),test7[[#This Row],[BT def]]),HYPERLINK("#'EN 16931'!B"&amp;MATCH(test7[[#This Row],[BT def]], 'EN 16931'!B:B, 0),test7[[#This Row],[BT def]])),"")</f>
        <v>BT-47</v>
      </c>
      <c r="B101" s="39" t="str">
        <f>IF(test7[[#This Row],[Alt BT def]]&lt;&gt;"",IF(LEFT(test7[[#This Row],[Alt BT def]],2)="BT",HYPERLINK("#'EN 16931'!A"&amp;MATCH(test7[[#This Row],[Alt BT def]], 'EN 16931'!A:A, 0),test7[[#This Row],[Alt BT def]]),HYPERLINK("#'EN 16931'!B"&amp;MATCH(test7[[#This Row],[Alt BT def]], 'EN 16931'!B:B, 0),test7[[#This Row],[Alt BT def]])),"")</f>
        <v/>
      </c>
      <c r="C101" s="7" t="s">
        <v>2058</v>
      </c>
      <c r="D101" s="7" t="s">
        <v>2191</v>
      </c>
      <c r="E101" s="42" t="s">
        <v>2489</v>
      </c>
      <c r="F101" s="42"/>
      <c r="G101" s="39" t="s">
        <v>2736</v>
      </c>
      <c r="H101" s="38" t="s">
        <v>314</v>
      </c>
      <c r="I101" s="38" t="s">
        <v>2099</v>
      </c>
    </row>
    <row r="102" spans="1:9" ht="100.8" x14ac:dyDescent="0.3">
      <c r="A102" s="39" t="str">
        <f>IF(test7[[#This Row],[BT def]]&lt;&gt;"",IF(LEFT(test7[[#This Row],[BT def]],2)="BT",HYPERLINK("#'EN 16931'!A"&amp;MATCH(test7[[#This Row],[BT def]], 'EN 16931'!A:A, 0),test7[[#This Row],[BT def]]),HYPERLINK("#'EN 16931'!B"&amp;MATCH(test7[[#This Row],[BT def]], 'EN 16931'!B:B, 0),test7[[#This Row],[BT def]])),"")</f>
        <v/>
      </c>
      <c r="B102" s="39" t="str">
        <f>IF(test7[[#This Row],[Alt BT def]]&lt;&gt;"",IF(LEFT(test7[[#This Row],[Alt BT def]],2)="BT",HYPERLINK("#'EN 16931'!A"&amp;MATCH(test7[[#This Row],[Alt BT def]], 'EN 16931'!A:A, 0),test7[[#This Row],[Alt BT def]]),HYPERLINK("#'EN 16931'!B"&amp;MATCH(test7[[#This Row],[Alt BT def]], 'EN 16931'!B:B, 0),test7[[#This Row],[Alt BT def]])),"")</f>
        <v/>
      </c>
      <c r="C102" s="7" t="s">
        <v>2066</v>
      </c>
      <c r="D102" s="7" t="s">
        <v>2172</v>
      </c>
      <c r="E102" s="42" t="s">
        <v>2490</v>
      </c>
      <c r="F102" s="42"/>
      <c r="G102" s="39" t="s">
        <v>2737</v>
      </c>
      <c r="H102" s="38" t="s">
        <v>2099</v>
      </c>
      <c r="I102" s="38" t="s">
        <v>2099</v>
      </c>
    </row>
    <row r="103" spans="1:9" ht="57.6" x14ac:dyDescent="0.3">
      <c r="A103" s="39" t="str">
        <f>IF(test7[[#This Row],[BT def]]&lt;&gt;"",IF(LEFT(test7[[#This Row],[BT def]],2)="BT",HYPERLINK("#'EN 16931'!A"&amp;MATCH(test7[[#This Row],[BT def]], 'EN 16931'!A:A, 0),test7[[#This Row],[BT def]]),HYPERLINK("#'EN 16931'!B"&amp;MATCH(test7[[#This Row],[BT def]], 'EN 16931'!B:B, 0),test7[[#This Row],[BT def]])),"")</f>
        <v>BG-9</v>
      </c>
      <c r="B103" s="39" t="str">
        <f>IF(test7[[#This Row],[Alt BT def]]&lt;&gt;"",IF(LEFT(test7[[#This Row],[Alt BT def]],2)="BT",HYPERLINK("#'EN 16931'!A"&amp;MATCH(test7[[#This Row],[Alt BT def]], 'EN 16931'!A:A, 0),test7[[#This Row],[Alt BT def]]),HYPERLINK("#'EN 16931'!B"&amp;MATCH(test7[[#This Row],[Alt BT def]], 'EN 16931'!B:B, 0),test7[[#This Row],[Alt BT def]])),"")</f>
        <v/>
      </c>
      <c r="C103" s="7" t="s">
        <v>2058</v>
      </c>
      <c r="D103" s="7" t="s">
        <v>2202</v>
      </c>
      <c r="E103" s="42" t="s">
        <v>2491</v>
      </c>
      <c r="F103" s="42"/>
      <c r="G103" s="39" t="s">
        <v>2738</v>
      </c>
      <c r="H103" s="38" t="s">
        <v>318</v>
      </c>
      <c r="I103" s="38" t="s">
        <v>2099</v>
      </c>
    </row>
    <row r="104" spans="1:9" ht="72" x14ac:dyDescent="0.3">
      <c r="A104" s="39" t="str">
        <f>IF(test7[[#This Row],[BT def]]&lt;&gt;"",IF(LEFT(test7[[#This Row],[BT def]],2)="BT",HYPERLINK("#'EN 16931'!A"&amp;MATCH(test7[[#This Row],[BT def]], 'EN 16931'!A:A, 0),test7[[#This Row],[BT def]]),HYPERLINK("#'EN 16931'!B"&amp;MATCH(test7[[#This Row],[BT def]], 'EN 16931'!B:B, 0),test7[[#This Row],[BT def]])),"")</f>
        <v>BT-56</v>
      </c>
      <c r="B104" s="39" t="str">
        <f>IF(test7[[#This Row],[Alt BT def]]&lt;&gt;"",IF(LEFT(test7[[#This Row],[Alt BT def]],2)="BT",HYPERLINK("#'EN 16931'!A"&amp;MATCH(test7[[#This Row],[Alt BT def]], 'EN 16931'!A:A, 0),test7[[#This Row],[Alt BT def]]),HYPERLINK("#'EN 16931'!B"&amp;MATCH(test7[[#This Row],[Alt BT def]], 'EN 16931'!B:B, 0),test7[[#This Row],[Alt BT def]])),"")</f>
        <v/>
      </c>
      <c r="C104" s="7" t="s">
        <v>2058</v>
      </c>
      <c r="D104" s="7" t="s">
        <v>2176</v>
      </c>
      <c r="E104" s="42" t="s">
        <v>2492</v>
      </c>
      <c r="F104" s="42"/>
      <c r="G104" s="39" t="s">
        <v>2739</v>
      </c>
      <c r="H104" s="38" t="s">
        <v>23</v>
      </c>
      <c r="I104" s="38" t="s">
        <v>2099</v>
      </c>
    </row>
    <row r="105" spans="1:9" ht="72" x14ac:dyDescent="0.3">
      <c r="A105" s="39" t="str">
        <f>IF(test7[[#This Row],[BT def]]&lt;&gt;"",IF(LEFT(test7[[#This Row],[BT def]],2)="BT",HYPERLINK("#'EN 16931'!A"&amp;MATCH(test7[[#This Row],[BT def]], 'EN 16931'!A:A, 0),test7[[#This Row],[BT def]]),HYPERLINK("#'EN 16931'!B"&amp;MATCH(test7[[#This Row],[BT def]], 'EN 16931'!B:B, 0),test7[[#This Row],[BT def]])),"")</f>
        <v>BT-57</v>
      </c>
      <c r="B105" s="39" t="str">
        <f>IF(test7[[#This Row],[Alt BT def]]&lt;&gt;"",IF(LEFT(test7[[#This Row],[Alt BT def]],2)="BT",HYPERLINK("#'EN 16931'!A"&amp;MATCH(test7[[#This Row],[Alt BT def]], 'EN 16931'!A:A, 0),test7[[#This Row],[Alt BT def]]),HYPERLINK("#'EN 16931'!B"&amp;MATCH(test7[[#This Row],[Alt BT def]], 'EN 16931'!B:B, 0),test7[[#This Row],[Alt BT def]])),"")</f>
        <v/>
      </c>
      <c r="C105" s="7" t="s">
        <v>2058</v>
      </c>
      <c r="D105" s="7" t="s">
        <v>2203</v>
      </c>
      <c r="E105" s="42" t="s">
        <v>2493</v>
      </c>
      <c r="F105" s="42"/>
      <c r="G105" s="39" t="s">
        <v>2740</v>
      </c>
      <c r="H105" s="38" t="s">
        <v>319</v>
      </c>
      <c r="I105" s="38" t="s">
        <v>2099</v>
      </c>
    </row>
    <row r="106" spans="1:9" ht="72" x14ac:dyDescent="0.3">
      <c r="A106" s="39" t="str">
        <f>IF(test7[[#This Row],[BT def]]&lt;&gt;"",IF(LEFT(test7[[#This Row],[BT def]],2)="BT",HYPERLINK("#'EN 16931'!A"&amp;MATCH(test7[[#This Row],[BT def]], 'EN 16931'!A:A, 0),test7[[#This Row],[BT def]]),HYPERLINK("#'EN 16931'!B"&amp;MATCH(test7[[#This Row],[BT def]], 'EN 16931'!B:B, 0),test7[[#This Row],[BT def]])),"")</f>
        <v>BT-58</v>
      </c>
      <c r="B106" s="39" t="str">
        <f>IF(test7[[#This Row],[Alt BT def]]&lt;&gt;"",IF(LEFT(test7[[#This Row],[Alt BT def]],2)="BT",HYPERLINK("#'EN 16931'!A"&amp;MATCH(test7[[#This Row],[Alt BT def]], 'EN 16931'!A:A, 0),test7[[#This Row],[Alt BT def]]),HYPERLINK("#'EN 16931'!B"&amp;MATCH(test7[[#This Row],[Alt BT def]], 'EN 16931'!B:B, 0),test7[[#This Row],[Alt BT def]])),"")</f>
        <v/>
      </c>
      <c r="C106" s="7" t="s">
        <v>2058</v>
      </c>
      <c r="D106" s="7" t="s">
        <v>2204</v>
      </c>
      <c r="E106" s="42" t="s">
        <v>2494</v>
      </c>
      <c r="F106" s="42"/>
      <c r="G106" s="39" t="s">
        <v>2741</v>
      </c>
      <c r="H106" s="38" t="s">
        <v>24</v>
      </c>
      <c r="I106" s="38" t="s">
        <v>2099</v>
      </c>
    </row>
    <row r="107" spans="1:9" ht="144" x14ac:dyDescent="0.3">
      <c r="A107" s="39" t="str">
        <f>IF(test7[[#This Row],[BT def]]&lt;&gt;"",IF(LEFT(test7[[#This Row],[BT def]],2)="BT",HYPERLINK("#'EN 16931'!A"&amp;MATCH(test7[[#This Row],[BT def]], 'EN 16931'!A:A, 0),test7[[#This Row],[BT def]]),HYPERLINK("#'EN 16931'!B"&amp;MATCH(test7[[#This Row],[BT def]], 'EN 16931'!B:B, 0),test7[[#This Row],[BT def]])),"")</f>
        <v>BG-10</v>
      </c>
      <c r="B107" s="39" t="str">
        <f>IF(test7[[#This Row],[Alt BT def]]&lt;&gt;"",IF(LEFT(test7[[#This Row],[Alt BT def]],2)="BT",HYPERLINK("#'EN 16931'!A"&amp;MATCH(test7[[#This Row],[Alt BT def]], 'EN 16931'!A:A, 0),test7[[#This Row],[Alt BT def]]),HYPERLINK("#'EN 16931'!B"&amp;MATCH(test7[[#This Row],[Alt BT def]], 'EN 16931'!B:B, 0),test7[[#This Row],[Alt BT def]])),"")</f>
        <v/>
      </c>
      <c r="C107" s="7" t="s">
        <v>2058</v>
      </c>
      <c r="D107" s="7" t="s">
        <v>2221</v>
      </c>
      <c r="E107" s="42" t="s">
        <v>2909</v>
      </c>
      <c r="F107" s="42"/>
      <c r="G107" s="39" t="s">
        <v>2742</v>
      </c>
      <c r="H107" s="38" t="s">
        <v>320</v>
      </c>
      <c r="I107" s="38" t="s">
        <v>2099</v>
      </c>
    </row>
    <row r="108" spans="1:9" x14ac:dyDescent="0.3">
      <c r="A108" s="39" t="str">
        <f>IF(test7[[#This Row],[BT def]]&lt;&gt;"",IF(LEFT(test7[[#This Row],[BT def]],2)="BT",HYPERLINK("#'EN 16931'!A"&amp;MATCH(test7[[#This Row],[BT def]], 'EN 16931'!A:A, 0),test7[[#This Row],[BT def]]),HYPERLINK("#'EN 16931'!B"&amp;MATCH(test7[[#This Row],[BT def]], 'EN 16931'!B:B, 0),test7[[#This Row],[BT def]])),"")</f>
        <v/>
      </c>
      <c r="B108" s="39" t="str">
        <f>IF(test7[[#This Row],[Alt BT def]]&lt;&gt;"",IF(LEFT(test7[[#This Row],[Alt BT def]],2)="BT",HYPERLINK("#'EN 16931'!A"&amp;MATCH(test7[[#This Row],[Alt BT def]], 'EN 16931'!A:A, 0),test7[[#This Row],[Alt BT def]]),HYPERLINK("#'EN 16931'!B"&amp;MATCH(test7[[#This Row],[Alt BT def]], 'EN 16931'!B:B, 0),test7[[#This Row],[Alt BT def]])),"")</f>
        <v/>
      </c>
      <c r="C108" s="7" t="s">
        <v>2058</v>
      </c>
      <c r="D108" s="7" t="s">
        <v>2222</v>
      </c>
      <c r="E108" s="42" t="s">
        <v>2072</v>
      </c>
      <c r="F108" s="42"/>
      <c r="G108" s="39" t="s">
        <v>2743</v>
      </c>
      <c r="H108" s="38" t="s">
        <v>2099</v>
      </c>
      <c r="I108" s="38" t="s">
        <v>2099</v>
      </c>
    </row>
    <row r="109" spans="1:9" ht="158.4" x14ac:dyDescent="0.3">
      <c r="A109" s="39" t="str">
        <f>IF(test7[[#This Row],[BT def]]&lt;&gt;"",IF(LEFT(test7[[#This Row],[BT def]],2)="BT",HYPERLINK("#'EN 16931'!A"&amp;MATCH(test7[[#This Row],[BT def]], 'EN 16931'!A:A, 0),test7[[#This Row],[BT def]]),HYPERLINK("#'EN 16931'!B"&amp;MATCH(test7[[#This Row],[BT def]], 'EN 16931'!B:B, 0),test7[[#This Row],[BT def]])),"")</f>
        <v>BT-60</v>
      </c>
      <c r="B109" s="39" t="str">
        <f>IF(test7[[#This Row],[Alt BT def]]&lt;&gt;"",IF(LEFT(test7[[#This Row],[Alt BT def]],2)="BT",HYPERLINK("#'EN 16931'!A"&amp;MATCH(test7[[#This Row],[Alt BT def]], 'EN 16931'!A:A, 0),test7[[#This Row],[Alt BT def]]),HYPERLINK("#'EN 16931'!B"&amp;MATCH(test7[[#This Row],[Alt BT def]], 'EN 16931'!B:B, 0),test7[[#This Row],[Alt BT def]])),"")</f>
        <v>BT-90</v>
      </c>
      <c r="C109" s="7" t="s">
        <v>2056</v>
      </c>
      <c r="D109" s="7" t="s">
        <v>2128</v>
      </c>
      <c r="E109" s="42" t="s">
        <v>2496</v>
      </c>
      <c r="F109" s="40" t="s">
        <v>2624</v>
      </c>
      <c r="G109" s="39" t="s">
        <v>2744</v>
      </c>
      <c r="H109" s="38" t="s">
        <v>322</v>
      </c>
      <c r="I109" s="38" t="s">
        <v>357</v>
      </c>
    </row>
    <row r="110" spans="1:9" ht="115.2" x14ac:dyDescent="0.3">
      <c r="A110" s="39" t="str">
        <f>IF(test7[[#This Row],[BT def]]&lt;&gt;"",IF(LEFT(test7[[#This Row],[BT def]],2)="BT",HYPERLINK("#'EN 16931'!A"&amp;MATCH(test7[[#This Row],[BT def]], 'EN 16931'!A:A, 0),test7[[#This Row],[BT def]]),HYPERLINK("#'EN 16931'!B"&amp;MATCH(test7[[#This Row],[BT def]], 'EN 16931'!B:B, 0),test7[[#This Row],[BT def]])),"")</f>
        <v/>
      </c>
      <c r="B110" s="39" t="str">
        <f>IF(test7[[#This Row],[Alt BT def]]&lt;&gt;"",IF(LEFT(test7[[#This Row],[Alt BT def]],2)="BT",HYPERLINK("#'EN 16931'!A"&amp;MATCH(test7[[#This Row],[Alt BT def]], 'EN 16931'!A:A, 0),test7[[#This Row],[Alt BT def]]),HYPERLINK("#'EN 16931'!B"&amp;MATCH(test7[[#This Row],[Alt BT def]], 'EN 16931'!B:B, 0),test7[[#This Row],[Alt BT def]])),"")</f>
        <v/>
      </c>
      <c r="C110" s="7" t="s">
        <v>2066</v>
      </c>
      <c r="D110" s="7" t="s">
        <v>2166</v>
      </c>
      <c r="E110" s="42" t="s">
        <v>2497</v>
      </c>
      <c r="F110" s="42"/>
      <c r="G110" s="39" t="s">
        <v>2745</v>
      </c>
      <c r="H110" s="38" t="s">
        <v>2099</v>
      </c>
      <c r="I110" s="38" t="s">
        <v>2099</v>
      </c>
    </row>
    <row r="111" spans="1:9" x14ac:dyDescent="0.3">
      <c r="A111" s="39" t="str">
        <f>IF(test7[[#This Row],[BT def]]&lt;&gt;"",IF(LEFT(test7[[#This Row],[BT def]],2)="BT",HYPERLINK("#'EN 16931'!A"&amp;MATCH(test7[[#This Row],[BT def]], 'EN 16931'!A:A, 0),test7[[#This Row],[BT def]]),HYPERLINK("#'EN 16931'!B"&amp;MATCH(test7[[#This Row],[BT def]], 'EN 16931'!B:B, 0),test7[[#This Row],[BT def]])),"")</f>
        <v/>
      </c>
      <c r="B111" s="39" t="str">
        <f>IF(test7[[#This Row],[Alt BT def]]&lt;&gt;"",IF(LEFT(test7[[#This Row],[Alt BT def]],2)="BT",HYPERLINK("#'EN 16931'!A"&amp;MATCH(test7[[#This Row],[Alt BT def]], 'EN 16931'!A:A, 0),test7[[#This Row],[Alt BT def]]),HYPERLINK("#'EN 16931'!B"&amp;MATCH(test7[[#This Row],[Alt BT def]], 'EN 16931'!B:B, 0),test7[[#This Row],[Alt BT def]])),"")</f>
        <v/>
      </c>
      <c r="C111" s="7" t="s">
        <v>2056</v>
      </c>
      <c r="D111" s="7" t="s">
        <v>2226</v>
      </c>
      <c r="E111" s="42" t="s">
        <v>2073</v>
      </c>
      <c r="F111" s="42"/>
      <c r="G111" s="39" t="s">
        <v>2746</v>
      </c>
      <c r="H111" s="38" t="s">
        <v>2099</v>
      </c>
      <c r="I111" s="38" t="s">
        <v>2099</v>
      </c>
    </row>
    <row r="112" spans="1:9" ht="72" x14ac:dyDescent="0.3">
      <c r="A112" s="39" t="str">
        <f>IF(test7[[#This Row],[BT def]]&lt;&gt;"",IF(LEFT(test7[[#This Row],[BT def]],2)="BT",HYPERLINK("#'EN 16931'!A"&amp;MATCH(test7[[#This Row],[BT def]], 'EN 16931'!A:A, 0),test7[[#This Row],[BT def]]),HYPERLINK("#'EN 16931'!B"&amp;MATCH(test7[[#This Row],[BT def]], 'EN 16931'!B:B, 0),test7[[#This Row],[BT def]])),"")</f>
        <v>BT-59</v>
      </c>
      <c r="B112" s="39" t="str">
        <f>IF(test7[[#This Row],[Alt BT def]]&lt;&gt;"",IF(LEFT(test7[[#This Row],[Alt BT def]],2)="BT",HYPERLINK("#'EN 16931'!A"&amp;MATCH(test7[[#This Row],[Alt BT def]], 'EN 16931'!A:A, 0),test7[[#This Row],[Alt BT def]]),HYPERLINK("#'EN 16931'!B"&amp;MATCH(test7[[#This Row],[Alt BT def]], 'EN 16931'!B:B, 0),test7[[#This Row],[Alt BT def]])),"")</f>
        <v/>
      </c>
      <c r="C112" s="7" t="s">
        <v>2056</v>
      </c>
      <c r="D112" s="7" t="s">
        <v>2228</v>
      </c>
      <c r="E112" s="42" t="s">
        <v>2498</v>
      </c>
      <c r="F112" s="42"/>
      <c r="G112" s="39" t="s">
        <v>2747</v>
      </c>
      <c r="H112" s="38" t="s">
        <v>321</v>
      </c>
      <c r="I112" s="38" t="s">
        <v>2099</v>
      </c>
    </row>
    <row r="113" spans="1:9" x14ac:dyDescent="0.3">
      <c r="A113" s="39" t="str">
        <f>IF(test7[[#This Row],[BT def]]&lt;&gt;"",IF(LEFT(test7[[#This Row],[BT def]],2)="BT",HYPERLINK("#'EN 16931'!A"&amp;MATCH(test7[[#This Row],[BT def]], 'EN 16931'!A:A, 0),test7[[#This Row],[BT def]]),HYPERLINK("#'EN 16931'!B"&amp;MATCH(test7[[#This Row],[BT def]], 'EN 16931'!B:B, 0),test7[[#This Row],[BT def]])),"")</f>
        <v/>
      </c>
      <c r="B113" s="39" t="str">
        <f>IF(test7[[#This Row],[Alt BT def]]&lt;&gt;"",IF(LEFT(test7[[#This Row],[Alt BT def]],2)="BT",HYPERLINK("#'EN 16931'!A"&amp;MATCH(test7[[#This Row],[Alt BT def]], 'EN 16931'!A:A, 0),test7[[#This Row],[Alt BT def]]),HYPERLINK("#'EN 16931'!B"&amp;MATCH(test7[[#This Row],[Alt BT def]], 'EN 16931'!B:B, 0),test7[[#This Row],[Alt BT def]])),"")</f>
        <v/>
      </c>
      <c r="C113" s="7" t="s">
        <v>2058</v>
      </c>
      <c r="D113" s="7" t="s">
        <v>2229</v>
      </c>
      <c r="E113" s="42" t="s">
        <v>2079</v>
      </c>
      <c r="F113" s="42"/>
      <c r="G113" s="39" t="s">
        <v>2748</v>
      </c>
      <c r="H113" s="38" t="s">
        <v>2099</v>
      </c>
      <c r="I113" s="38" t="s">
        <v>2099</v>
      </c>
    </row>
    <row r="114" spans="1:9" ht="115.2" x14ac:dyDescent="0.3">
      <c r="A114" s="39" t="str">
        <f>IF(test7[[#This Row],[BT def]]&lt;&gt;"",IF(LEFT(test7[[#This Row],[BT def]],2)="BT",HYPERLINK("#'EN 16931'!A"&amp;MATCH(test7[[#This Row],[BT def]], 'EN 16931'!A:A, 0),test7[[#This Row],[BT def]]),HYPERLINK("#'EN 16931'!B"&amp;MATCH(test7[[#This Row],[BT def]], 'EN 16931'!B:B, 0),test7[[#This Row],[BT def]])),"")</f>
        <v>BT-61</v>
      </c>
      <c r="B114" s="39" t="str">
        <f>IF(test7[[#This Row],[Alt BT def]]&lt;&gt;"",IF(LEFT(test7[[#This Row],[Alt BT def]],2)="BT",HYPERLINK("#'EN 16931'!A"&amp;MATCH(test7[[#This Row],[Alt BT def]], 'EN 16931'!A:A, 0),test7[[#This Row],[Alt BT def]]),HYPERLINK("#'EN 16931'!B"&amp;MATCH(test7[[#This Row],[Alt BT def]], 'EN 16931'!B:B, 0),test7[[#This Row],[Alt BT def]])),"")</f>
        <v/>
      </c>
      <c r="C114" s="7" t="s">
        <v>2056</v>
      </c>
      <c r="D114" s="7" t="s">
        <v>2231</v>
      </c>
      <c r="E114" s="42" t="s">
        <v>2499</v>
      </c>
      <c r="F114" s="42"/>
      <c r="G114" s="39" t="s">
        <v>2749</v>
      </c>
      <c r="H114" s="38" t="s">
        <v>323</v>
      </c>
      <c r="I114" s="38" t="s">
        <v>2099</v>
      </c>
    </row>
    <row r="115" spans="1:9" ht="100.8" x14ac:dyDescent="0.3">
      <c r="A115" s="39" t="str">
        <f>IF(test7[[#This Row],[BT def]]&lt;&gt;"",IF(LEFT(test7[[#This Row],[BT def]],2)="BT",HYPERLINK("#'EN 16931'!A"&amp;MATCH(test7[[#This Row],[BT def]], 'EN 16931'!A:A, 0),test7[[#This Row],[BT def]]),HYPERLINK("#'EN 16931'!B"&amp;MATCH(test7[[#This Row],[BT def]], 'EN 16931'!B:B, 0),test7[[#This Row],[BT def]])),"")</f>
        <v/>
      </c>
      <c r="B115" s="39" t="str">
        <f>IF(test7[[#This Row],[Alt BT def]]&lt;&gt;"",IF(LEFT(test7[[#This Row],[Alt BT def]],2)="BT",HYPERLINK("#'EN 16931'!A"&amp;MATCH(test7[[#This Row],[Alt BT def]], 'EN 16931'!A:A, 0),test7[[#This Row],[Alt BT def]]),HYPERLINK("#'EN 16931'!B"&amp;MATCH(test7[[#This Row],[Alt BT def]], 'EN 16931'!B:B, 0),test7[[#This Row],[Alt BT def]])),"")</f>
        <v/>
      </c>
      <c r="C115" s="7" t="s">
        <v>2066</v>
      </c>
      <c r="D115" s="7" t="s">
        <v>2166</v>
      </c>
      <c r="E115" s="42" t="s">
        <v>2500</v>
      </c>
      <c r="F115" s="42"/>
      <c r="G115" s="39" t="s">
        <v>2750</v>
      </c>
      <c r="H115" s="38" t="s">
        <v>2099</v>
      </c>
      <c r="I115" s="38" t="s">
        <v>2099</v>
      </c>
    </row>
    <row r="116" spans="1:9" ht="72" x14ac:dyDescent="0.3">
      <c r="A116" s="39" t="str">
        <f>IF(test7[[#This Row],[BT def]]&lt;&gt;"",IF(LEFT(test7[[#This Row],[BT def]],2)="BT",HYPERLINK("#'EN 16931'!A"&amp;MATCH(test7[[#This Row],[BT def]], 'EN 16931'!A:A, 0),test7[[#This Row],[BT def]]),HYPERLINK("#'EN 16931'!B"&amp;MATCH(test7[[#This Row],[BT def]], 'EN 16931'!B:B, 0),test7[[#This Row],[BT def]])),"")</f>
        <v>BG-11</v>
      </c>
      <c r="B116" s="39" t="str">
        <f>IF(test7[[#This Row],[Alt BT def]]&lt;&gt;"",IF(LEFT(test7[[#This Row],[Alt BT def]],2)="BT",HYPERLINK("#'EN 16931'!A"&amp;MATCH(test7[[#This Row],[Alt BT def]], 'EN 16931'!A:A, 0),test7[[#This Row],[Alt BT def]]),HYPERLINK("#'EN 16931'!B"&amp;MATCH(test7[[#This Row],[Alt BT def]], 'EN 16931'!B:B, 0),test7[[#This Row],[Alt BT def]])),"")</f>
        <v/>
      </c>
      <c r="C116" s="7" t="s">
        <v>2058</v>
      </c>
      <c r="D116" s="7" t="s">
        <v>2234</v>
      </c>
      <c r="E116" s="42" t="s">
        <v>2501</v>
      </c>
      <c r="F116" s="42"/>
      <c r="G116" s="39" t="s">
        <v>790</v>
      </c>
      <c r="H116" s="38" t="s">
        <v>324</v>
      </c>
      <c r="I116" s="38" t="s">
        <v>2099</v>
      </c>
    </row>
    <row r="117" spans="1:9" x14ac:dyDescent="0.3">
      <c r="A117" s="39" t="str">
        <f>IF(test7[[#This Row],[BT def]]&lt;&gt;"",IF(LEFT(test7[[#This Row],[BT def]],2)="BT",HYPERLINK("#'EN 16931'!A"&amp;MATCH(test7[[#This Row],[BT def]], 'EN 16931'!A:A, 0),test7[[#This Row],[BT def]]),HYPERLINK("#'EN 16931'!B"&amp;MATCH(test7[[#This Row],[BT def]], 'EN 16931'!B:B, 0),test7[[#This Row],[BT def]])),"")</f>
        <v/>
      </c>
      <c r="B117" s="39" t="str">
        <f>IF(test7[[#This Row],[Alt BT def]]&lt;&gt;"",IF(LEFT(test7[[#This Row],[Alt BT def]],2)="BT",HYPERLINK("#'EN 16931'!A"&amp;MATCH(test7[[#This Row],[Alt BT def]], 'EN 16931'!A:A, 0),test7[[#This Row],[Alt BT def]]),HYPERLINK("#'EN 16931'!B"&amp;MATCH(test7[[#This Row],[Alt BT def]], 'EN 16931'!B:B, 0),test7[[#This Row],[Alt BT def]])),"")</f>
        <v/>
      </c>
      <c r="C117" s="7" t="s">
        <v>2056</v>
      </c>
      <c r="D117" s="7" t="s">
        <v>2226</v>
      </c>
      <c r="E117" s="42" t="s">
        <v>2073</v>
      </c>
      <c r="F117" s="42"/>
      <c r="G117" s="39" t="s">
        <v>2751</v>
      </c>
      <c r="H117" s="38" t="s">
        <v>2099</v>
      </c>
      <c r="I117" s="38" t="s">
        <v>2099</v>
      </c>
    </row>
    <row r="118" spans="1:9" ht="86.4" x14ac:dyDescent="0.3">
      <c r="A118" s="39" t="str">
        <f>IF(test7[[#This Row],[BT def]]&lt;&gt;"",IF(LEFT(test7[[#This Row],[BT def]],2)="BT",HYPERLINK("#'EN 16931'!A"&amp;MATCH(test7[[#This Row],[BT def]], 'EN 16931'!A:A, 0),test7[[#This Row],[BT def]]),HYPERLINK("#'EN 16931'!B"&amp;MATCH(test7[[#This Row],[BT def]], 'EN 16931'!B:B, 0),test7[[#This Row],[BT def]])),"")</f>
        <v>BT-62</v>
      </c>
      <c r="B118" s="39" t="str">
        <f>IF(test7[[#This Row],[Alt BT def]]&lt;&gt;"",IF(LEFT(test7[[#This Row],[Alt BT def]],2)="BT",HYPERLINK("#'EN 16931'!A"&amp;MATCH(test7[[#This Row],[Alt BT def]], 'EN 16931'!A:A, 0),test7[[#This Row],[Alt BT def]]),HYPERLINK("#'EN 16931'!B"&amp;MATCH(test7[[#This Row],[Alt BT def]], 'EN 16931'!B:B, 0),test7[[#This Row],[Alt BT def]])),"")</f>
        <v/>
      </c>
      <c r="C118" s="7" t="s">
        <v>2056</v>
      </c>
      <c r="D118" s="7" t="s">
        <v>2228</v>
      </c>
      <c r="E118" s="42" t="s">
        <v>2502</v>
      </c>
      <c r="F118" s="42"/>
      <c r="G118" s="39" t="s">
        <v>791</v>
      </c>
      <c r="H118" s="38" t="s">
        <v>325</v>
      </c>
      <c r="I118" s="38" t="s">
        <v>2099</v>
      </c>
    </row>
    <row r="119" spans="1:9" ht="144" x14ac:dyDescent="0.3">
      <c r="A119" s="39" t="str">
        <f>IF(test7[[#This Row],[BT def]]&lt;&gt;"",IF(LEFT(test7[[#This Row],[BT def]],2)="BT",HYPERLINK("#'EN 16931'!A"&amp;MATCH(test7[[#This Row],[BT def]], 'EN 16931'!A:A, 0),test7[[#This Row],[BT def]]),HYPERLINK("#'EN 16931'!B"&amp;MATCH(test7[[#This Row],[BT def]], 'EN 16931'!B:B, 0),test7[[#This Row],[BT def]])),"")</f>
        <v>BG-12</v>
      </c>
      <c r="B119" s="39" t="str">
        <f>IF(test7[[#This Row],[Alt BT def]]&lt;&gt;"",IF(LEFT(test7[[#This Row],[Alt BT def]],2)="BT",HYPERLINK("#'EN 16931'!A"&amp;MATCH(test7[[#This Row],[Alt BT def]], 'EN 16931'!A:A, 0),test7[[#This Row],[Alt BT def]]),HYPERLINK("#'EN 16931'!B"&amp;MATCH(test7[[#This Row],[Alt BT def]], 'EN 16931'!B:B, 0),test7[[#This Row],[Alt BT def]])),"")</f>
        <v/>
      </c>
      <c r="C119" s="7" t="s">
        <v>2056</v>
      </c>
      <c r="D119" s="7" t="s">
        <v>2238</v>
      </c>
      <c r="E119" s="42" t="s">
        <v>2503</v>
      </c>
      <c r="F119" s="42"/>
      <c r="G119" s="39" t="s">
        <v>2752</v>
      </c>
      <c r="H119" s="38" t="s">
        <v>327</v>
      </c>
      <c r="I119" s="38" t="s">
        <v>2099</v>
      </c>
    </row>
    <row r="120" spans="1:9" ht="72" x14ac:dyDescent="0.3">
      <c r="A120" s="39" t="str">
        <f>IF(test7[[#This Row],[BT def]]&lt;&gt;"",IF(LEFT(test7[[#This Row],[BT def]],2)="BT",HYPERLINK("#'EN 16931'!A"&amp;MATCH(test7[[#This Row],[BT def]], 'EN 16931'!A:A, 0),test7[[#This Row],[BT def]]),HYPERLINK("#'EN 16931'!B"&amp;MATCH(test7[[#This Row],[BT def]], 'EN 16931'!B:B, 0),test7[[#This Row],[BT def]])),"")</f>
        <v>BT-64</v>
      </c>
      <c r="B120" s="39" t="str">
        <f>IF(test7[[#This Row],[Alt BT def]]&lt;&gt;"",IF(LEFT(test7[[#This Row],[Alt BT def]],2)="BT",HYPERLINK("#'EN 16931'!A"&amp;MATCH(test7[[#This Row],[Alt BT def]], 'EN 16931'!A:A, 0),test7[[#This Row],[Alt BT def]]),HYPERLINK("#'EN 16931'!B"&amp;MATCH(test7[[#This Row],[Alt BT def]], 'EN 16931'!B:B, 0),test7[[#This Row],[Alt BT def]])),"")</f>
        <v/>
      </c>
      <c r="C120" s="7" t="s">
        <v>2058</v>
      </c>
      <c r="D120" s="7" t="s">
        <v>2239</v>
      </c>
      <c r="E120" s="42" t="s">
        <v>2504</v>
      </c>
      <c r="F120" s="42"/>
      <c r="G120" s="39" t="s">
        <v>2753</v>
      </c>
      <c r="H120" s="38" t="s">
        <v>328</v>
      </c>
      <c r="I120" s="38" t="s">
        <v>2099</v>
      </c>
    </row>
    <row r="121" spans="1:9" ht="129.6" x14ac:dyDescent="0.3">
      <c r="A121" s="39" t="str">
        <f>IF(test7[[#This Row],[BT def]]&lt;&gt;"",IF(LEFT(test7[[#This Row],[BT def]],2)="BT",HYPERLINK("#'EN 16931'!A"&amp;MATCH(test7[[#This Row],[BT def]], 'EN 16931'!A:A, 0),test7[[#This Row],[BT def]]),HYPERLINK("#'EN 16931'!B"&amp;MATCH(test7[[#This Row],[BT def]], 'EN 16931'!B:B, 0),test7[[#This Row],[BT def]])),"")</f>
        <v>BT-65</v>
      </c>
      <c r="B121" s="39" t="str">
        <f>IF(test7[[#This Row],[Alt BT def]]&lt;&gt;"",IF(LEFT(test7[[#This Row],[Alt BT def]],2)="BT",HYPERLINK("#'EN 16931'!A"&amp;MATCH(test7[[#This Row],[Alt BT def]], 'EN 16931'!A:A, 0),test7[[#This Row],[Alt BT def]]),HYPERLINK("#'EN 16931'!B"&amp;MATCH(test7[[#This Row],[Alt BT def]], 'EN 16931'!B:B, 0),test7[[#This Row],[Alt BT def]])),"")</f>
        <v/>
      </c>
      <c r="C121" s="7" t="s">
        <v>2058</v>
      </c>
      <c r="D121" s="7" t="s">
        <v>2240</v>
      </c>
      <c r="E121" s="42" t="s">
        <v>2505</v>
      </c>
      <c r="F121" s="42"/>
      <c r="G121" s="39" t="s">
        <v>2754</v>
      </c>
      <c r="H121" s="38" t="s">
        <v>329</v>
      </c>
      <c r="I121" s="38" t="s">
        <v>2099</v>
      </c>
    </row>
    <row r="122" spans="1:9" ht="100.8" x14ac:dyDescent="0.3">
      <c r="A122" s="39" t="str">
        <f>IF(test7[[#This Row],[BT def]]&lt;&gt;"",IF(LEFT(test7[[#This Row],[BT def]],2)="BT",HYPERLINK("#'EN 16931'!A"&amp;MATCH(test7[[#This Row],[BT def]], 'EN 16931'!A:A, 0),test7[[#This Row],[BT def]]),HYPERLINK("#'EN 16931'!B"&amp;MATCH(test7[[#This Row],[BT def]], 'EN 16931'!B:B, 0),test7[[#This Row],[BT def]])),"")</f>
        <v>BT-66</v>
      </c>
      <c r="B122" s="39" t="str">
        <f>IF(test7[[#This Row],[Alt BT def]]&lt;&gt;"",IF(LEFT(test7[[#This Row],[Alt BT def]],2)="BT",HYPERLINK("#'EN 16931'!A"&amp;MATCH(test7[[#This Row],[Alt BT def]], 'EN 16931'!A:A, 0),test7[[#This Row],[Alt BT def]]),HYPERLINK("#'EN 16931'!B"&amp;MATCH(test7[[#This Row],[Alt BT def]], 'EN 16931'!B:B, 0),test7[[#This Row],[Alt BT def]])),"")</f>
        <v/>
      </c>
      <c r="C122" s="7" t="s">
        <v>2058</v>
      </c>
      <c r="D122" s="7" t="s">
        <v>2241</v>
      </c>
      <c r="E122" s="42" t="s">
        <v>2506</v>
      </c>
      <c r="F122" s="42"/>
      <c r="G122" s="39" t="s">
        <v>2755</v>
      </c>
      <c r="H122" s="38" t="s">
        <v>331</v>
      </c>
      <c r="I122" s="38" t="s">
        <v>2099</v>
      </c>
    </row>
    <row r="123" spans="1:9" ht="100.8" x14ac:dyDescent="0.3">
      <c r="A123" s="39" t="str">
        <f>IF(test7[[#This Row],[BT def]]&lt;&gt;"",IF(LEFT(test7[[#This Row],[BT def]],2)="BT",HYPERLINK("#'EN 16931'!A"&amp;MATCH(test7[[#This Row],[BT def]], 'EN 16931'!A:A, 0),test7[[#This Row],[BT def]]),HYPERLINK("#'EN 16931'!B"&amp;MATCH(test7[[#This Row],[BT def]], 'EN 16931'!B:B, 0),test7[[#This Row],[BT def]])),"")</f>
        <v>BT-67</v>
      </c>
      <c r="B123" s="39" t="str">
        <f>IF(test7[[#This Row],[Alt BT def]]&lt;&gt;"",IF(LEFT(test7[[#This Row],[Alt BT def]],2)="BT",HYPERLINK("#'EN 16931'!A"&amp;MATCH(test7[[#This Row],[Alt BT def]], 'EN 16931'!A:A, 0),test7[[#This Row],[Alt BT def]]),HYPERLINK("#'EN 16931'!B"&amp;MATCH(test7[[#This Row],[Alt BT def]], 'EN 16931'!B:B, 0),test7[[#This Row],[Alt BT def]])),"")</f>
        <v/>
      </c>
      <c r="C123" s="7" t="s">
        <v>2058</v>
      </c>
      <c r="D123" s="7" t="s">
        <v>2242</v>
      </c>
      <c r="E123" s="42" t="s">
        <v>2507</v>
      </c>
      <c r="F123" s="42"/>
      <c r="G123" s="39" t="s">
        <v>2756</v>
      </c>
      <c r="H123" s="38" t="s">
        <v>332</v>
      </c>
      <c r="I123" s="38" t="s">
        <v>2099</v>
      </c>
    </row>
    <row r="124" spans="1:9" ht="72" x14ac:dyDescent="0.3">
      <c r="A124" s="39" t="str">
        <f>IF(test7[[#This Row],[BT def]]&lt;&gt;"",IF(LEFT(test7[[#This Row],[BT def]],2)="BT",HYPERLINK("#'EN 16931'!A"&amp;MATCH(test7[[#This Row],[BT def]], 'EN 16931'!A:A, 0),test7[[#This Row],[BT def]]),HYPERLINK("#'EN 16931'!B"&amp;MATCH(test7[[#This Row],[BT def]], 'EN 16931'!B:B, 0),test7[[#This Row],[BT def]])),"")</f>
        <v>BT-68</v>
      </c>
      <c r="B124" s="39" t="str">
        <f>IF(test7[[#This Row],[Alt BT def]]&lt;&gt;"",IF(LEFT(test7[[#This Row],[Alt BT def]],2)="BT",HYPERLINK("#'EN 16931'!A"&amp;MATCH(test7[[#This Row],[Alt BT def]], 'EN 16931'!A:A, 0),test7[[#This Row],[Alt BT def]]),HYPERLINK("#'EN 16931'!B"&amp;MATCH(test7[[#This Row],[Alt BT def]], 'EN 16931'!B:B, 0),test7[[#This Row],[Alt BT def]])),"")</f>
        <v/>
      </c>
      <c r="C124" s="7" t="s">
        <v>2058</v>
      </c>
      <c r="D124" s="7" t="s">
        <v>2243</v>
      </c>
      <c r="E124" s="42" t="s">
        <v>2508</v>
      </c>
      <c r="F124" s="42"/>
      <c r="G124" s="39" t="s">
        <v>2757</v>
      </c>
      <c r="H124" s="38" t="s">
        <v>333</v>
      </c>
      <c r="I124" s="38" t="s">
        <v>2099</v>
      </c>
    </row>
    <row r="125" spans="1:9" x14ac:dyDescent="0.3">
      <c r="A125" s="39" t="str">
        <f>IF(test7[[#This Row],[BT def]]&lt;&gt;"",IF(LEFT(test7[[#This Row],[BT def]],2)="BT",HYPERLINK("#'EN 16931'!A"&amp;MATCH(test7[[#This Row],[BT def]], 'EN 16931'!A:A, 0),test7[[#This Row],[BT def]]),HYPERLINK("#'EN 16931'!B"&amp;MATCH(test7[[#This Row],[BT def]], 'EN 16931'!B:B, 0),test7[[#This Row],[BT def]])),"")</f>
        <v/>
      </c>
      <c r="B125" s="39" t="str">
        <f>IF(test7[[#This Row],[Alt BT def]]&lt;&gt;"",IF(LEFT(test7[[#This Row],[Alt BT def]],2)="BT",HYPERLINK("#'EN 16931'!A"&amp;MATCH(test7[[#This Row],[Alt BT def]], 'EN 16931'!A:A, 0),test7[[#This Row],[Alt BT def]]),HYPERLINK("#'EN 16931'!B"&amp;MATCH(test7[[#This Row],[Alt BT def]], 'EN 16931'!B:B, 0),test7[[#This Row],[Alt BT def]])),"")</f>
        <v/>
      </c>
      <c r="C125" s="7" t="s">
        <v>2058</v>
      </c>
      <c r="D125" s="7" t="s">
        <v>2244</v>
      </c>
      <c r="E125" s="42" t="s">
        <v>2074</v>
      </c>
      <c r="F125" s="42"/>
      <c r="G125" s="39" t="s">
        <v>2758</v>
      </c>
      <c r="H125" s="38" t="s">
        <v>2099</v>
      </c>
      <c r="I125" s="38" t="s">
        <v>2099</v>
      </c>
    </row>
    <row r="126" spans="1:9" ht="129.6" x14ac:dyDescent="0.3">
      <c r="A126" s="39" t="str">
        <f>IF(test7[[#This Row],[BT def]]&lt;&gt;"",IF(LEFT(test7[[#This Row],[BT def]],2)="BT",HYPERLINK("#'EN 16931'!A"&amp;MATCH(test7[[#This Row],[BT def]], 'EN 16931'!A:A, 0),test7[[#This Row],[BT def]]),HYPERLINK("#'EN 16931'!B"&amp;MATCH(test7[[#This Row],[BT def]], 'EN 16931'!B:B, 0),test7[[#This Row],[BT def]])),"")</f>
        <v>BT-164</v>
      </c>
      <c r="B126" s="39" t="str">
        <f>IF(test7[[#This Row],[Alt BT def]]&lt;&gt;"",IF(LEFT(test7[[#This Row],[Alt BT def]],2)="BT",HYPERLINK("#'EN 16931'!A"&amp;MATCH(test7[[#This Row],[Alt BT def]], 'EN 16931'!A:A, 0),test7[[#This Row],[Alt BT def]]),HYPERLINK("#'EN 16931'!B"&amp;MATCH(test7[[#This Row],[Alt BT def]], 'EN 16931'!B:B, 0),test7[[#This Row],[Alt BT def]])),"")</f>
        <v/>
      </c>
      <c r="C126" s="7" t="s">
        <v>2056</v>
      </c>
      <c r="D126" s="7" t="s">
        <v>2246</v>
      </c>
      <c r="E126" s="42" t="s">
        <v>2509</v>
      </c>
      <c r="F126" s="42"/>
      <c r="G126" s="39" t="s">
        <v>2759</v>
      </c>
      <c r="H126" s="38" t="s">
        <v>330</v>
      </c>
      <c r="I126" s="38" t="s">
        <v>2099</v>
      </c>
    </row>
    <row r="127" spans="1:9" x14ac:dyDescent="0.3">
      <c r="A127" s="39" t="str">
        <f>IF(test7[[#This Row],[BT def]]&lt;&gt;"",IF(LEFT(test7[[#This Row],[BT def]],2)="BT",HYPERLINK("#'EN 16931'!A"&amp;MATCH(test7[[#This Row],[BT def]], 'EN 16931'!A:A, 0),test7[[#This Row],[BT def]]),HYPERLINK("#'EN 16931'!B"&amp;MATCH(test7[[#This Row],[BT def]], 'EN 16931'!B:B, 0),test7[[#This Row],[BT def]])),"")</f>
        <v/>
      </c>
      <c r="B127" s="39" t="str">
        <f>IF(test7[[#This Row],[Alt BT def]]&lt;&gt;"",IF(LEFT(test7[[#This Row],[Alt BT def]],2)="BT",HYPERLINK("#'EN 16931'!A"&amp;MATCH(test7[[#This Row],[Alt BT def]], 'EN 16931'!A:A, 0),test7[[#This Row],[Alt BT def]]),HYPERLINK("#'EN 16931'!B"&amp;MATCH(test7[[#This Row],[Alt BT def]], 'EN 16931'!B:B, 0),test7[[#This Row],[Alt BT def]])),"")</f>
        <v/>
      </c>
      <c r="C127" s="7" t="s">
        <v>2056</v>
      </c>
      <c r="D127" s="7" t="s">
        <v>2247</v>
      </c>
      <c r="E127" s="42" t="s">
        <v>2075</v>
      </c>
      <c r="F127" s="42"/>
      <c r="G127" s="39" t="s">
        <v>2760</v>
      </c>
      <c r="H127" s="38" t="s">
        <v>2099</v>
      </c>
      <c r="I127" s="38" t="s">
        <v>2099</v>
      </c>
    </row>
    <row r="128" spans="1:9" ht="72" x14ac:dyDescent="0.3">
      <c r="A128" s="39" t="str">
        <f>IF(test7[[#This Row],[BT def]]&lt;&gt;"",IF(LEFT(test7[[#This Row],[BT def]],2)="BT",HYPERLINK("#'EN 16931'!A"&amp;MATCH(test7[[#This Row],[BT def]], 'EN 16931'!A:A, 0),test7[[#This Row],[BT def]]),HYPERLINK("#'EN 16931'!B"&amp;MATCH(test7[[#This Row],[BT def]], 'EN 16931'!B:B, 0),test7[[#This Row],[BT def]])),"")</f>
        <v>BT-69</v>
      </c>
      <c r="B128" s="39" t="str">
        <f>IF(test7[[#This Row],[Alt BT def]]&lt;&gt;"",IF(LEFT(test7[[#This Row],[Alt BT def]],2)="BT",HYPERLINK("#'EN 16931'!A"&amp;MATCH(test7[[#This Row],[Alt BT def]], 'EN 16931'!A:A, 0),test7[[#This Row],[Alt BT def]]),HYPERLINK("#'EN 16931'!B"&amp;MATCH(test7[[#This Row],[Alt BT def]], 'EN 16931'!B:B, 0),test7[[#This Row],[Alt BT def]])),"")</f>
        <v/>
      </c>
      <c r="C128" s="7" t="s">
        <v>2056</v>
      </c>
      <c r="D128" s="7" t="s">
        <v>2249</v>
      </c>
      <c r="E128" s="42" t="s">
        <v>2510</v>
      </c>
      <c r="F128" s="42"/>
      <c r="G128" s="39" t="s">
        <v>2761</v>
      </c>
      <c r="H128" s="38" t="s">
        <v>334</v>
      </c>
      <c r="I128" s="38" t="s">
        <v>2099</v>
      </c>
    </row>
    <row r="129" spans="1:9" x14ac:dyDescent="0.3">
      <c r="A129" s="39" t="str">
        <f>IF(test7[[#This Row],[BT def]]&lt;&gt;"",IF(LEFT(test7[[#This Row],[BT def]],2)="BT",HYPERLINK("#'EN 16931'!A"&amp;MATCH(test7[[#This Row],[BT def]], 'EN 16931'!A:A, 0),test7[[#This Row],[BT def]]),HYPERLINK("#'EN 16931'!B"&amp;MATCH(test7[[#This Row],[BT def]], 'EN 16931'!B:B, 0),test7[[#This Row],[BT def]])),"")</f>
        <v/>
      </c>
      <c r="B129" s="39" t="str">
        <f>IF(test7[[#This Row],[Alt BT def]]&lt;&gt;"",IF(LEFT(test7[[#This Row],[Alt BT def]],2)="BT",HYPERLINK("#'EN 16931'!A"&amp;MATCH(test7[[#This Row],[Alt BT def]], 'EN 16931'!A:A, 0),test7[[#This Row],[Alt BT def]]),HYPERLINK("#'EN 16931'!B"&amp;MATCH(test7[[#This Row],[Alt BT def]], 'EN 16931'!B:B, 0),test7[[#This Row],[Alt BT def]])),"")</f>
        <v/>
      </c>
      <c r="C129" s="7" t="s">
        <v>2056</v>
      </c>
      <c r="D129" s="7" t="s">
        <v>2250</v>
      </c>
      <c r="E129" s="42" t="s">
        <v>2080</v>
      </c>
      <c r="F129" s="42"/>
      <c r="G129" s="39" t="s">
        <v>2762</v>
      </c>
      <c r="H129" s="38" t="s">
        <v>2099</v>
      </c>
      <c r="I129" s="38" t="s">
        <v>2099</v>
      </c>
    </row>
    <row r="130" spans="1:9" ht="86.4" x14ac:dyDescent="0.3">
      <c r="A130" s="39" t="str">
        <f>IF(test7[[#This Row],[BT def]]&lt;&gt;"",IF(LEFT(test7[[#This Row],[BT def]],2)="BT",HYPERLINK("#'EN 16931'!A"&amp;MATCH(test7[[#This Row],[BT def]], 'EN 16931'!A:A, 0),test7[[#This Row],[BT def]]),HYPERLINK("#'EN 16931'!B"&amp;MATCH(test7[[#This Row],[BT def]], 'EN 16931'!B:B, 0),test7[[#This Row],[BT def]])),"")</f>
        <v>BT-63</v>
      </c>
      <c r="B130" s="39" t="str">
        <f>IF(test7[[#This Row],[Alt BT def]]&lt;&gt;"",IF(LEFT(test7[[#This Row],[Alt BT def]],2)="BT",HYPERLINK("#'EN 16931'!A"&amp;MATCH(test7[[#This Row],[Alt BT def]], 'EN 16931'!A:A, 0),test7[[#This Row],[Alt BT def]]),HYPERLINK("#'EN 16931'!B"&amp;MATCH(test7[[#This Row],[Alt BT def]], 'EN 16931'!B:B, 0),test7[[#This Row],[Alt BT def]])),"")</f>
        <v/>
      </c>
      <c r="C130" s="7" t="s">
        <v>2056</v>
      </c>
      <c r="D130" s="7" t="s">
        <v>2231</v>
      </c>
      <c r="E130" s="42" t="s">
        <v>2511</v>
      </c>
      <c r="F130" s="42"/>
      <c r="G130" s="39" t="s">
        <v>792</v>
      </c>
      <c r="H130" s="38" t="s">
        <v>326</v>
      </c>
      <c r="I130" s="38" t="s">
        <v>2099</v>
      </c>
    </row>
    <row r="131" spans="1:9" x14ac:dyDescent="0.3">
      <c r="A131" s="39" t="str">
        <f>IF(test7[[#This Row],[BT def]]&lt;&gt;"",IF(LEFT(test7[[#This Row],[BT def]],2)="BT",HYPERLINK("#'EN 16931'!A"&amp;MATCH(test7[[#This Row],[BT def]], 'EN 16931'!A:A, 0),test7[[#This Row],[BT def]]),HYPERLINK("#'EN 16931'!B"&amp;MATCH(test7[[#This Row],[BT def]], 'EN 16931'!B:B, 0),test7[[#This Row],[BT def]])),"")</f>
        <v/>
      </c>
      <c r="B131" s="39" t="str">
        <f>IF(test7[[#This Row],[Alt BT def]]&lt;&gt;"",IF(LEFT(test7[[#This Row],[Alt BT def]],2)="BT",HYPERLINK("#'EN 16931'!A"&amp;MATCH(test7[[#This Row],[Alt BT def]], 'EN 16931'!A:A, 0),test7[[#This Row],[Alt BT def]]),HYPERLINK("#'EN 16931'!B"&amp;MATCH(test7[[#This Row],[Alt BT def]], 'EN 16931'!B:B, 0),test7[[#This Row],[Alt BT def]])),"")</f>
        <v/>
      </c>
      <c r="C131" s="7" t="s">
        <v>2056</v>
      </c>
      <c r="D131" s="7" t="s">
        <v>2253</v>
      </c>
      <c r="E131" s="42" t="s">
        <v>2078</v>
      </c>
      <c r="F131" s="42"/>
      <c r="G131" s="39" t="s">
        <v>2763</v>
      </c>
      <c r="H131" s="38" t="s">
        <v>2099</v>
      </c>
      <c r="I131" s="38" t="s">
        <v>2099</v>
      </c>
    </row>
    <row r="132" spans="1:9" ht="43.2" x14ac:dyDescent="0.3">
      <c r="A132" s="39" t="str">
        <f>IF(test7[[#This Row],[BT def]]&lt;&gt;"",IF(LEFT(test7[[#This Row],[BT def]],2)="BT",HYPERLINK("#'EN 16931'!A"&amp;MATCH(test7[[#This Row],[BT def]], 'EN 16931'!A:A, 0),test7[[#This Row],[BT def]]),HYPERLINK("#'EN 16931'!B"&amp;MATCH(test7[[#This Row],[BT def]], 'EN 16931'!B:B, 0),test7[[#This Row],[BT def]])),"")</f>
        <v/>
      </c>
      <c r="B132" s="39" t="str">
        <f>IF(test7[[#This Row],[Alt BT def]]&lt;&gt;"",IF(LEFT(test7[[#This Row],[Alt BT def]],2)="BT",HYPERLINK("#'EN 16931'!A"&amp;MATCH(test7[[#This Row],[Alt BT def]], 'EN 16931'!A:A, 0),test7[[#This Row],[Alt BT def]]),HYPERLINK("#'EN 16931'!B"&amp;MATCH(test7[[#This Row],[Alt BT def]], 'EN 16931'!B:B, 0),test7[[#This Row],[Alt BT def]])),"")</f>
        <v/>
      </c>
      <c r="C132" s="7" t="s">
        <v>2056</v>
      </c>
      <c r="D132" s="7" t="s">
        <v>2170</v>
      </c>
      <c r="E132" s="42" t="s">
        <v>2487</v>
      </c>
      <c r="F132" s="42"/>
      <c r="G132" s="39" t="s">
        <v>2764</v>
      </c>
      <c r="H132" s="38" t="s">
        <v>2099</v>
      </c>
      <c r="I132" s="38" t="s">
        <v>2099</v>
      </c>
    </row>
    <row r="133" spans="1:9" ht="100.8" x14ac:dyDescent="0.3">
      <c r="A133" s="39" t="str">
        <f>IF(test7[[#This Row],[BT def]]&lt;&gt;"",IF(LEFT(test7[[#This Row],[BT def]],2)="BT",HYPERLINK("#'EN 16931'!A"&amp;MATCH(test7[[#This Row],[BT def]], 'EN 16931'!A:A, 0),test7[[#This Row],[BT def]]),HYPERLINK("#'EN 16931'!B"&amp;MATCH(test7[[#This Row],[BT def]], 'EN 16931'!B:B, 0),test7[[#This Row],[BT def]])),"")</f>
        <v>BG-13</v>
      </c>
      <c r="B133" s="39" t="str">
        <f>IF(test7[[#This Row],[Alt BT def]]&lt;&gt;"",IF(LEFT(test7[[#This Row],[Alt BT def]],2)="BT",HYPERLINK("#'EN 16931'!A"&amp;MATCH(test7[[#This Row],[Alt BT def]], 'EN 16931'!A:A, 0),test7[[#This Row],[Alt BT def]]),HYPERLINK("#'EN 16931'!B"&amp;MATCH(test7[[#This Row],[Alt BT def]], 'EN 16931'!B:B, 0),test7[[#This Row],[Alt BT def]])),"")</f>
        <v/>
      </c>
      <c r="C133" s="7" t="s">
        <v>2058</v>
      </c>
      <c r="D133" s="7" t="s">
        <v>2256</v>
      </c>
      <c r="E133" s="42" t="s">
        <v>2512</v>
      </c>
      <c r="F133" s="42"/>
      <c r="G133" s="39" t="s">
        <v>2765</v>
      </c>
      <c r="H133" s="38" t="s">
        <v>335</v>
      </c>
      <c r="I133" s="38" t="s">
        <v>2099</v>
      </c>
    </row>
    <row r="134" spans="1:9" ht="100.8" x14ac:dyDescent="0.3">
      <c r="A134" s="39" t="str">
        <f>IF(test7[[#This Row],[BT def]]&lt;&gt;"",IF(LEFT(test7[[#This Row],[BT def]],2)="BT",HYPERLINK("#'EN 16931'!A"&amp;MATCH(test7[[#This Row],[BT def]], 'EN 16931'!A:A, 0),test7[[#This Row],[BT def]]),HYPERLINK("#'EN 16931'!B"&amp;MATCH(test7[[#This Row],[BT def]], 'EN 16931'!B:B, 0),test7[[#This Row],[BT def]])),"")</f>
        <v>BT-72</v>
      </c>
      <c r="B134" s="39" t="str">
        <f>IF(test7[[#This Row],[Alt BT def]]&lt;&gt;"",IF(LEFT(test7[[#This Row],[Alt BT def]],2)="BT",HYPERLINK("#'EN 16931'!A"&amp;MATCH(test7[[#This Row],[Alt BT def]], 'EN 16931'!A:A, 0),test7[[#This Row],[Alt BT def]]),HYPERLINK("#'EN 16931'!B"&amp;MATCH(test7[[#This Row],[Alt BT def]], 'EN 16931'!B:B, 0),test7[[#This Row],[Alt BT def]])),"")</f>
        <v/>
      </c>
      <c r="C134" s="7" t="s">
        <v>2058</v>
      </c>
      <c r="D134" s="7" t="s">
        <v>2257</v>
      </c>
      <c r="E134" s="42" t="s">
        <v>2513</v>
      </c>
      <c r="F134" s="42"/>
      <c r="G134" s="39" t="s">
        <v>2766</v>
      </c>
      <c r="H134" s="38" t="s">
        <v>338</v>
      </c>
      <c r="I134" s="38" t="s">
        <v>2099</v>
      </c>
    </row>
    <row r="135" spans="1:9" x14ac:dyDescent="0.3">
      <c r="A135" s="39" t="str">
        <f>IF(test7[[#This Row],[BT def]]&lt;&gt;"",IF(LEFT(test7[[#This Row],[BT def]],2)="BT",HYPERLINK("#'EN 16931'!A"&amp;MATCH(test7[[#This Row],[BT def]], 'EN 16931'!A:A, 0),test7[[#This Row],[BT def]]),HYPERLINK("#'EN 16931'!B"&amp;MATCH(test7[[#This Row],[BT def]], 'EN 16931'!B:B, 0),test7[[#This Row],[BT def]])),"")</f>
        <v/>
      </c>
      <c r="B135" s="39" t="str">
        <f>IF(test7[[#This Row],[Alt BT def]]&lt;&gt;"",IF(LEFT(test7[[#This Row],[Alt BT def]],2)="BT",HYPERLINK("#'EN 16931'!A"&amp;MATCH(test7[[#This Row],[Alt BT def]], 'EN 16931'!A:A, 0),test7[[#This Row],[Alt BT def]]),HYPERLINK("#'EN 16931'!B"&amp;MATCH(test7[[#This Row],[Alt BT def]], 'EN 16931'!B:B, 0),test7[[#This Row],[Alt BT def]])),"")</f>
        <v/>
      </c>
      <c r="C135" s="7" t="s">
        <v>2058</v>
      </c>
      <c r="D135" s="7" t="s">
        <v>2258</v>
      </c>
      <c r="E135" s="42" t="s">
        <v>2097</v>
      </c>
      <c r="F135" s="42"/>
      <c r="G135" s="39" t="s">
        <v>2767</v>
      </c>
      <c r="H135" s="38" t="s">
        <v>2099</v>
      </c>
      <c r="I135" s="38" t="s">
        <v>2099</v>
      </c>
    </row>
    <row r="136" spans="1:9" ht="86.4" x14ac:dyDescent="0.3">
      <c r="A136" s="39" t="str">
        <f>IF(test7[[#This Row],[BT def]]&lt;&gt;"",IF(LEFT(test7[[#This Row],[BT def]],2)="BT",HYPERLINK("#'EN 16931'!A"&amp;MATCH(test7[[#This Row],[BT def]], 'EN 16931'!A:A, 0),test7[[#This Row],[BT def]]),HYPERLINK("#'EN 16931'!B"&amp;MATCH(test7[[#This Row],[BT def]], 'EN 16931'!B:B, 0),test7[[#This Row],[BT def]])),"")</f>
        <v>BT-71</v>
      </c>
      <c r="B136" s="39" t="str">
        <f>IF(test7[[#This Row],[Alt BT def]]&lt;&gt;"",IF(LEFT(test7[[#This Row],[Alt BT def]],2)="BT",HYPERLINK("#'EN 16931'!A"&amp;MATCH(test7[[#This Row],[Alt BT def]], 'EN 16931'!A:A, 0),test7[[#This Row],[Alt BT def]]),HYPERLINK("#'EN 16931'!B"&amp;MATCH(test7[[#This Row],[Alt BT def]], 'EN 16931'!B:B, 0),test7[[#This Row],[Alt BT def]])),"")</f>
        <v/>
      </c>
      <c r="C136" s="7" t="s">
        <v>2058</v>
      </c>
      <c r="D136" s="7" t="s">
        <v>2128</v>
      </c>
      <c r="E136" s="42" t="s">
        <v>2514</v>
      </c>
      <c r="F136" s="42"/>
      <c r="G136" s="39" t="s">
        <v>2768</v>
      </c>
      <c r="H136" s="38" t="s">
        <v>337</v>
      </c>
      <c r="I136" s="38" t="s">
        <v>2099</v>
      </c>
    </row>
    <row r="137" spans="1:9" ht="100.8" x14ac:dyDescent="0.3">
      <c r="A137" s="39" t="str">
        <f>IF(test7[[#This Row],[BT def]]&lt;&gt;"",IF(LEFT(test7[[#This Row],[BT def]],2)="BT",HYPERLINK("#'EN 16931'!A"&amp;MATCH(test7[[#This Row],[BT def]], 'EN 16931'!A:A, 0),test7[[#This Row],[BT def]]),HYPERLINK("#'EN 16931'!B"&amp;MATCH(test7[[#This Row],[BT def]], 'EN 16931'!B:B, 0),test7[[#This Row],[BT def]])),"")</f>
        <v/>
      </c>
      <c r="B137" s="39" t="str">
        <f>IF(test7[[#This Row],[Alt BT def]]&lt;&gt;"",IF(LEFT(test7[[#This Row],[Alt BT def]],2)="BT",HYPERLINK("#'EN 16931'!A"&amp;MATCH(test7[[#This Row],[Alt BT def]], 'EN 16931'!A:A, 0),test7[[#This Row],[Alt BT def]]),HYPERLINK("#'EN 16931'!B"&amp;MATCH(test7[[#This Row],[Alt BT def]], 'EN 16931'!B:B, 0),test7[[#This Row],[Alt BT def]])),"")</f>
        <v/>
      </c>
      <c r="C137" s="7" t="s">
        <v>2066</v>
      </c>
      <c r="D137" s="7" t="s">
        <v>2166</v>
      </c>
      <c r="E137" s="42" t="s">
        <v>2515</v>
      </c>
      <c r="F137" s="42"/>
      <c r="G137" s="39" t="s">
        <v>2769</v>
      </c>
      <c r="H137" s="38" t="s">
        <v>2099</v>
      </c>
      <c r="I137" s="38" t="s">
        <v>2099</v>
      </c>
    </row>
    <row r="138" spans="1:9" ht="100.8" x14ac:dyDescent="0.3">
      <c r="A138" s="39" t="str">
        <f>IF(test7[[#This Row],[BT def]]&lt;&gt;"",IF(LEFT(test7[[#This Row],[BT def]],2)="BT",HYPERLINK("#'EN 16931'!A"&amp;MATCH(test7[[#This Row],[BT def]], 'EN 16931'!A:A, 0),test7[[#This Row],[BT def]]),HYPERLINK("#'EN 16931'!B"&amp;MATCH(test7[[#This Row],[BT def]], 'EN 16931'!B:B, 0),test7[[#This Row],[BT def]])),"")</f>
        <v>BG-15</v>
      </c>
      <c r="B138" s="39" t="str">
        <f>IF(test7[[#This Row],[Alt BT def]]&lt;&gt;"",IF(LEFT(test7[[#This Row],[Alt BT def]],2)="BT",HYPERLINK("#'EN 16931'!A"&amp;MATCH(test7[[#This Row],[Alt BT def]], 'EN 16931'!A:A, 0),test7[[#This Row],[Alt BT def]]),HYPERLINK("#'EN 16931'!B"&amp;MATCH(test7[[#This Row],[Alt BT def]], 'EN 16931'!B:B, 0),test7[[#This Row],[Alt BT def]])),"")</f>
        <v/>
      </c>
      <c r="C138" s="7" t="s">
        <v>2058</v>
      </c>
      <c r="D138" s="7" t="s">
        <v>2262</v>
      </c>
      <c r="E138" s="42" t="s">
        <v>2516</v>
      </c>
      <c r="F138" s="42"/>
      <c r="G138" s="39" t="s">
        <v>2770</v>
      </c>
      <c r="H138" s="38" t="s">
        <v>340</v>
      </c>
      <c r="I138" s="38" t="s">
        <v>2099</v>
      </c>
    </row>
    <row r="139" spans="1:9" ht="72" x14ac:dyDescent="0.3">
      <c r="A139" s="39" t="str">
        <f>IF(test7[[#This Row],[BT def]]&lt;&gt;"",IF(LEFT(test7[[#This Row],[BT def]],2)="BT",HYPERLINK("#'EN 16931'!A"&amp;MATCH(test7[[#This Row],[BT def]], 'EN 16931'!A:A, 0),test7[[#This Row],[BT def]]),HYPERLINK("#'EN 16931'!B"&amp;MATCH(test7[[#This Row],[BT def]], 'EN 16931'!B:B, 0),test7[[#This Row],[BT def]])),"")</f>
        <v>BT-75</v>
      </c>
      <c r="B139" s="39" t="str">
        <f>IF(test7[[#This Row],[Alt BT def]]&lt;&gt;"",IF(LEFT(test7[[#This Row],[Alt BT def]],2)="BT",HYPERLINK("#'EN 16931'!A"&amp;MATCH(test7[[#This Row],[Alt BT def]], 'EN 16931'!A:A, 0),test7[[#This Row],[Alt BT def]]),HYPERLINK("#'EN 16931'!B"&amp;MATCH(test7[[#This Row],[Alt BT def]], 'EN 16931'!B:B, 0),test7[[#This Row],[Alt BT def]])),"")</f>
        <v/>
      </c>
      <c r="C139" s="7" t="s">
        <v>2058</v>
      </c>
      <c r="D139" s="7" t="s">
        <v>2178</v>
      </c>
      <c r="E139" s="42" t="s">
        <v>2517</v>
      </c>
      <c r="F139" s="42"/>
      <c r="G139" s="39" t="s">
        <v>2771</v>
      </c>
      <c r="H139" s="38" t="s">
        <v>341</v>
      </c>
      <c r="I139" s="38" t="s">
        <v>2099</v>
      </c>
    </row>
    <row r="140" spans="1:9" ht="129.6" x14ac:dyDescent="0.3">
      <c r="A140" s="39" t="str">
        <f>IF(test7[[#This Row],[BT def]]&lt;&gt;"",IF(LEFT(test7[[#This Row],[BT def]],2)="BT",HYPERLINK("#'EN 16931'!A"&amp;MATCH(test7[[#This Row],[BT def]], 'EN 16931'!A:A, 0),test7[[#This Row],[BT def]]),HYPERLINK("#'EN 16931'!B"&amp;MATCH(test7[[#This Row],[BT def]], 'EN 16931'!B:B, 0),test7[[#This Row],[BT def]])),"")</f>
        <v>BT-76</v>
      </c>
      <c r="B140" s="39" t="str">
        <f>IF(test7[[#This Row],[Alt BT def]]&lt;&gt;"",IF(LEFT(test7[[#This Row],[Alt BT def]],2)="BT",HYPERLINK("#'EN 16931'!A"&amp;MATCH(test7[[#This Row],[Alt BT def]], 'EN 16931'!A:A, 0),test7[[#This Row],[Alt BT def]]),HYPERLINK("#'EN 16931'!B"&amp;MATCH(test7[[#This Row],[Alt BT def]], 'EN 16931'!B:B, 0),test7[[#This Row],[Alt BT def]])),"")</f>
        <v/>
      </c>
      <c r="C140" s="7" t="s">
        <v>2058</v>
      </c>
      <c r="D140" s="7" t="s">
        <v>2179</v>
      </c>
      <c r="E140" s="42" t="s">
        <v>2518</v>
      </c>
      <c r="F140" s="42"/>
      <c r="G140" s="39" t="s">
        <v>2772</v>
      </c>
      <c r="H140" s="38" t="s">
        <v>342</v>
      </c>
      <c r="I140" s="38" t="s">
        <v>2099</v>
      </c>
    </row>
    <row r="141" spans="1:9" ht="86.4" x14ac:dyDescent="0.3">
      <c r="A141" s="39" t="str">
        <f>IF(test7[[#This Row],[BT def]]&lt;&gt;"",IF(LEFT(test7[[#This Row],[BT def]],2)="BT",HYPERLINK("#'EN 16931'!A"&amp;MATCH(test7[[#This Row],[BT def]], 'EN 16931'!A:A, 0),test7[[#This Row],[BT def]]),HYPERLINK("#'EN 16931'!B"&amp;MATCH(test7[[#This Row],[BT def]], 'EN 16931'!B:B, 0),test7[[#This Row],[BT def]])),"")</f>
        <v>BT-77</v>
      </c>
      <c r="B141" s="39" t="str">
        <f>IF(test7[[#This Row],[Alt BT def]]&lt;&gt;"",IF(LEFT(test7[[#This Row],[Alt BT def]],2)="BT",HYPERLINK("#'EN 16931'!A"&amp;MATCH(test7[[#This Row],[Alt BT def]], 'EN 16931'!A:A, 0),test7[[#This Row],[Alt BT def]]),HYPERLINK("#'EN 16931'!B"&amp;MATCH(test7[[#This Row],[Alt BT def]], 'EN 16931'!B:B, 0),test7[[#This Row],[Alt BT def]])),"")</f>
        <v/>
      </c>
      <c r="C141" s="7" t="s">
        <v>2058</v>
      </c>
      <c r="D141" s="7" t="s">
        <v>2180</v>
      </c>
      <c r="E141" s="42" t="s">
        <v>2519</v>
      </c>
      <c r="F141" s="42"/>
      <c r="G141" s="39" t="s">
        <v>2773</v>
      </c>
      <c r="H141" s="38" t="s">
        <v>344</v>
      </c>
      <c r="I141" s="38" t="s">
        <v>2099</v>
      </c>
    </row>
    <row r="142" spans="1:9" ht="100.8" x14ac:dyDescent="0.3">
      <c r="A142" s="39" t="str">
        <f>IF(test7[[#This Row],[BT def]]&lt;&gt;"",IF(LEFT(test7[[#This Row],[BT def]],2)="BT",HYPERLINK("#'EN 16931'!A"&amp;MATCH(test7[[#This Row],[BT def]], 'EN 16931'!A:A, 0),test7[[#This Row],[BT def]]),HYPERLINK("#'EN 16931'!B"&amp;MATCH(test7[[#This Row],[BT def]], 'EN 16931'!B:B, 0),test7[[#This Row],[BT def]])),"")</f>
        <v>BT-78</v>
      </c>
      <c r="B142" s="39" t="str">
        <f>IF(test7[[#This Row],[Alt BT def]]&lt;&gt;"",IF(LEFT(test7[[#This Row],[Alt BT def]],2)="BT",HYPERLINK("#'EN 16931'!A"&amp;MATCH(test7[[#This Row],[Alt BT def]], 'EN 16931'!A:A, 0),test7[[#This Row],[Alt BT def]]),HYPERLINK("#'EN 16931'!B"&amp;MATCH(test7[[#This Row],[Alt BT def]], 'EN 16931'!B:B, 0),test7[[#This Row],[Alt BT def]])),"")</f>
        <v/>
      </c>
      <c r="C142" s="7" t="s">
        <v>2058</v>
      </c>
      <c r="D142" s="7" t="s">
        <v>2181</v>
      </c>
      <c r="E142" s="42" t="s">
        <v>2520</v>
      </c>
      <c r="F142" s="42"/>
      <c r="G142" s="39" t="s">
        <v>2774</v>
      </c>
      <c r="H142" s="38" t="s">
        <v>345</v>
      </c>
      <c r="I142" s="38" t="s">
        <v>2099</v>
      </c>
    </row>
    <row r="143" spans="1:9" ht="72" x14ac:dyDescent="0.3">
      <c r="A143" s="39" t="str">
        <f>IF(test7[[#This Row],[BT def]]&lt;&gt;"",IF(LEFT(test7[[#This Row],[BT def]],2)="BT",HYPERLINK("#'EN 16931'!A"&amp;MATCH(test7[[#This Row],[BT def]], 'EN 16931'!A:A, 0),test7[[#This Row],[BT def]]),HYPERLINK("#'EN 16931'!B"&amp;MATCH(test7[[#This Row],[BT def]], 'EN 16931'!B:B, 0),test7[[#This Row],[BT def]])),"")</f>
        <v>BT-79</v>
      </c>
      <c r="B143" s="39" t="str">
        <f>IF(test7[[#This Row],[Alt BT def]]&lt;&gt;"",IF(LEFT(test7[[#This Row],[Alt BT def]],2)="BT",HYPERLINK("#'EN 16931'!A"&amp;MATCH(test7[[#This Row],[Alt BT def]], 'EN 16931'!A:A, 0),test7[[#This Row],[Alt BT def]]),HYPERLINK("#'EN 16931'!B"&amp;MATCH(test7[[#This Row],[Alt BT def]], 'EN 16931'!B:B, 0),test7[[#This Row],[Alt BT def]])),"")</f>
        <v/>
      </c>
      <c r="C143" s="7" t="s">
        <v>2058</v>
      </c>
      <c r="D143" s="7" t="s">
        <v>2182</v>
      </c>
      <c r="E143" s="42" t="s">
        <v>2521</v>
      </c>
      <c r="F143" s="42"/>
      <c r="G143" s="39" t="s">
        <v>2775</v>
      </c>
      <c r="H143" s="38" t="s">
        <v>346</v>
      </c>
      <c r="I143" s="38" t="s">
        <v>2099</v>
      </c>
    </row>
    <row r="144" spans="1:9" x14ac:dyDescent="0.3">
      <c r="A144" s="39" t="str">
        <f>IF(test7[[#This Row],[BT def]]&lt;&gt;"",IF(LEFT(test7[[#This Row],[BT def]],2)="BT",HYPERLINK("#'EN 16931'!A"&amp;MATCH(test7[[#This Row],[BT def]], 'EN 16931'!A:A, 0),test7[[#This Row],[BT def]]),HYPERLINK("#'EN 16931'!B"&amp;MATCH(test7[[#This Row],[BT def]], 'EN 16931'!B:B, 0),test7[[#This Row],[BT def]])),"")</f>
        <v/>
      </c>
      <c r="B144" s="39" t="str">
        <f>IF(test7[[#This Row],[Alt BT def]]&lt;&gt;"",IF(LEFT(test7[[#This Row],[Alt BT def]],2)="BT",HYPERLINK("#'EN 16931'!A"&amp;MATCH(test7[[#This Row],[Alt BT def]], 'EN 16931'!A:A, 0),test7[[#This Row],[Alt BT def]]),HYPERLINK("#'EN 16931'!B"&amp;MATCH(test7[[#This Row],[Alt BT def]], 'EN 16931'!B:B, 0),test7[[#This Row],[Alt BT def]])),"")</f>
        <v/>
      </c>
      <c r="C144" s="7" t="s">
        <v>2058</v>
      </c>
      <c r="D144" s="7" t="s">
        <v>2183</v>
      </c>
      <c r="E144" s="42" t="s">
        <v>2074</v>
      </c>
      <c r="F144" s="42"/>
      <c r="G144" s="39" t="s">
        <v>2776</v>
      </c>
      <c r="H144" s="38" t="s">
        <v>2099</v>
      </c>
      <c r="I144" s="38" t="s">
        <v>2099</v>
      </c>
    </row>
    <row r="145" spans="1:9" ht="129.6" x14ac:dyDescent="0.3">
      <c r="A145" s="39" t="str">
        <f>IF(test7[[#This Row],[BT def]]&lt;&gt;"",IF(LEFT(test7[[#This Row],[BT def]],2)="BT",HYPERLINK("#'EN 16931'!A"&amp;MATCH(test7[[#This Row],[BT def]], 'EN 16931'!A:A, 0),test7[[#This Row],[BT def]]),HYPERLINK("#'EN 16931'!B"&amp;MATCH(test7[[#This Row],[BT def]], 'EN 16931'!B:B, 0),test7[[#This Row],[BT def]])),"")</f>
        <v>BT-165</v>
      </c>
      <c r="B145" s="39" t="str">
        <f>IF(test7[[#This Row],[Alt BT def]]&lt;&gt;"",IF(LEFT(test7[[#This Row],[Alt BT def]],2)="BT",HYPERLINK("#'EN 16931'!A"&amp;MATCH(test7[[#This Row],[Alt BT def]], 'EN 16931'!A:A, 0),test7[[#This Row],[Alt BT def]]),HYPERLINK("#'EN 16931'!B"&amp;MATCH(test7[[#This Row],[Alt BT def]], 'EN 16931'!B:B, 0),test7[[#This Row],[Alt BT def]])),"")</f>
        <v/>
      </c>
      <c r="C145" s="7" t="s">
        <v>2056</v>
      </c>
      <c r="D145" s="7" t="s">
        <v>2185</v>
      </c>
      <c r="E145" s="42" t="s">
        <v>2522</v>
      </c>
      <c r="F145" s="42"/>
      <c r="G145" s="39" t="s">
        <v>2777</v>
      </c>
      <c r="H145" s="38" t="s">
        <v>343</v>
      </c>
      <c r="I145" s="38" t="s">
        <v>2099</v>
      </c>
    </row>
    <row r="146" spans="1:9" x14ac:dyDescent="0.3">
      <c r="A146" s="39" t="str">
        <f>IF(test7[[#This Row],[BT def]]&lt;&gt;"",IF(LEFT(test7[[#This Row],[BT def]],2)="BT",HYPERLINK("#'EN 16931'!A"&amp;MATCH(test7[[#This Row],[BT def]], 'EN 16931'!A:A, 0),test7[[#This Row],[BT def]]),HYPERLINK("#'EN 16931'!B"&amp;MATCH(test7[[#This Row],[BT def]], 'EN 16931'!B:B, 0),test7[[#This Row],[BT def]])),"")</f>
        <v/>
      </c>
      <c r="B146" s="39" t="str">
        <f>IF(test7[[#This Row],[Alt BT def]]&lt;&gt;"",IF(LEFT(test7[[#This Row],[Alt BT def]],2)="BT",HYPERLINK("#'EN 16931'!A"&amp;MATCH(test7[[#This Row],[Alt BT def]], 'EN 16931'!A:A, 0),test7[[#This Row],[Alt BT def]]),HYPERLINK("#'EN 16931'!B"&amp;MATCH(test7[[#This Row],[Alt BT def]], 'EN 16931'!B:B, 0),test7[[#This Row],[Alt BT def]])),"")</f>
        <v/>
      </c>
      <c r="C146" s="7" t="s">
        <v>2056</v>
      </c>
      <c r="D146" s="7" t="s">
        <v>2186</v>
      </c>
      <c r="E146" s="42" t="s">
        <v>2075</v>
      </c>
      <c r="F146" s="42"/>
      <c r="G146" s="39" t="s">
        <v>2778</v>
      </c>
      <c r="H146" s="38" t="s">
        <v>2099</v>
      </c>
      <c r="I146" s="38" t="s">
        <v>2099</v>
      </c>
    </row>
    <row r="147" spans="1:9" ht="72" x14ac:dyDescent="0.3">
      <c r="A147" s="39" t="str">
        <f>IF(test7[[#This Row],[BT def]]&lt;&gt;"",IF(LEFT(test7[[#This Row],[BT def]],2)="BT",HYPERLINK("#'EN 16931'!A"&amp;MATCH(test7[[#This Row],[BT def]], 'EN 16931'!A:A, 0),test7[[#This Row],[BT def]]),HYPERLINK("#'EN 16931'!B"&amp;MATCH(test7[[#This Row],[BT def]], 'EN 16931'!B:B, 0),test7[[#This Row],[BT def]])),"")</f>
        <v>BT-80</v>
      </c>
      <c r="B147" s="39" t="str">
        <f>IF(test7[[#This Row],[Alt BT def]]&lt;&gt;"",IF(LEFT(test7[[#This Row],[Alt BT def]],2)="BT",HYPERLINK("#'EN 16931'!A"&amp;MATCH(test7[[#This Row],[Alt BT def]], 'EN 16931'!A:A, 0),test7[[#This Row],[Alt BT def]]),HYPERLINK("#'EN 16931'!B"&amp;MATCH(test7[[#This Row],[Alt BT def]], 'EN 16931'!B:B, 0),test7[[#This Row],[Alt BT def]])),"")</f>
        <v/>
      </c>
      <c r="C147" s="7" t="s">
        <v>2056</v>
      </c>
      <c r="D147" s="7" t="s">
        <v>2188</v>
      </c>
      <c r="E147" s="42" t="s">
        <v>2523</v>
      </c>
      <c r="F147" s="42"/>
      <c r="G147" s="39" t="s">
        <v>2779</v>
      </c>
      <c r="H147" s="38" t="s">
        <v>347</v>
      </c>
      <c r="I147" s="38" t="s">
        <v>2099</v>
      </c>
    </row>
    <row r="148" spans="1:9" x14ac:dyDescent="0.3">
      <c r="A148" s="39" t="str">
        <f>IF(test7[[#This Row],[BT def]]&lt;&gt;"",IF(LEFT(test7[[#This Row],[BT def]],2)="BT",HYPERLINK("#'EN 16931'!A"&amp;MATCH(test7[[#This Row],[BT def]], 'EN 16931'!A:A, 0),test7[[#This Row],[BT def]]),HYPERLINK("#'EN 16931'!B"&amp;MATCH(test7[[#This Row],[BT def]], 'EN 16931'!B:B, 0),test7[[#This Row],[BT def]])),"")</f>
        <v/>
      </c>
      <c r="B148" s="39" t="str">
        <f>IF(test7[[#This Row],[Alt BT def]]&lt;&gt;"",IF(LEFT(test7[[#This Row],[Alt BT def]],2)="BT",HYPERLINK("#'EN 16931'!A"&amp;MATCH(test7[[#This Row],[Alt BT def]], 'EN 16931'!A:A, 0),test7[[#This Row],[Alt BT def]]),HYPERLINK("#'EN 16931'!B"&amp;MATCH(test7[[#This Row],[Alt BT def]], 'EN 16931'!B:B, 0),test7[[#This Row],[Alt BT def]])),"")</f>
        <v/>
      </c>
      <c r="C148" s="7" t="s">
        <v>2058</v>
      </c>
      <c r="D148" s="7" t="s">
        <v>2265</v>
      </c>
      <c r="E148" s="42" t="s">
        <v>2081</v>
      </c>
      <c r="F148" s="42"/>
      <c r="G148" s="39" t="s">
        <v>2780</v>
      </c>
      <c r="H148" s="38" t="s">
        <v>2099</v>
      </c>
      <c r="I148" s="38" t="s">
        <v>2099</v>
      </c>
    </row>
    <row r="149" spans="1:9" x14ac:dyDescent="0.3">
      <c r="A149" s="39" t="str">
        <f>IF(test7[[#This Row],[BT def]]&lt;&gt;"",IF(LEFT(test7[[#This Row],[BT def]],2)="BT",HYPERLINK("#'EN 16931'!A"&amp;MATCH(test7[[#This Row],[BT def]], 'EN 16931'!A:A, 0),test7[[#This Row],[BT def]]),HYPERLINK("#'EN 16931'!B"&amp;MATCH(test7[[#This Row],[BT def]], 'EN 16931'!B:B, 0),test7[[#This Row],[BT def]])),"")</f>
        <v/>
      </c>
      <c r="B149" s="39" t="str">
        <f>IF(test7[[#This Row],[Alt BT def]]&lt;&gt;"",IF(LEFT(test7[[#This Row],[Alt BT def]],2)="BT",HYPERLINK("#'EN 16931'!A"&amp;MATCH(test7[[#This Row],[Alt BT def]], 'EN 16931'!A:A, 0),test7[[#This Row],[Alt BT def]]),HYPERLINK("#'EN 16931'!B"&amp;MATCH(test7[[#This Row],[Alt BT def]], 'EN 16931'!B:B, 0),test7[[#This Row],[Alt BT def]])),"")</f>
        <v/>
      </c>
      <c r="C149" s="7" t="s">
        <v>2056</v>
      </c>
      <c r="D149" s="7" t="s">
        <v>2174</v>
      </c>
      <c r="E149" s="42" t="s">
        <v>2073</v>
      </c>
      <c r="F149" s="42"/>
      <c r="G149" s="39" t="s">
        <v>2781</v>
      </c>
      <c r="H149" s="38" t="s">
        <v>2099</v>
      </c>
      <c r="I149" s="38" t="s">
        <v>2099</v>
      </c>
    </row>
    <row r="150" spans="1:9" ht="86.4" x14ac:dyDescent="0.3">
      <c r="A150" s="39" t="str">
        <f>IF(test7[[#This Row],[BT def]]&lt;&gt;"",IF(LEFT(test7[[#This Row],[BT def]],2)="BT",HYPERLINK("#'EN 16931'!A"&amp;MATCH(test7[[#This Row],[BT def]], 'EN 16931'!A:A, 0),test7[[#This Row],[BT def]]),HYPERLINK("#'EN 16931'!B"&amp;MATCH(test7[[#This Row],[BT def]], 'EN 16931'!B:B, 0),test7[[#This Row],[BT def]])),"")</f>
        <v>BT-70</v>
      </c>
      <c r="B150" s="39" t="str">
        <f>IF(test7[[#This Row],[Alt BT def]]&lt;&gt;"",IF(LEFT(test7[[#This Row],[Alt BT def]],2)="BT",HYPERLINK("#'EN 16931'!A"&amp;MATCH(test7[[#This Row],[Alt BT def]], 'EN 16931'!A:A, 0),test7[[#This Row],[Alt BT def]]),HYPERLINK("#'EN 16931'!B"&amp;MATCH(test7[[#This Row],[Alt BT def]], 'EN 16931'!B:B, 0),test7[[#This Row],[Alt BT def]])),"")</f>
        <v/>
      </c>
      <c r="C150" s="7" t="s">
        <v>2056</v>
      </c>
      <c r="D150" s="7" t="s">
        <v>2176</v>
      </c>
      <c r="E150" s="42" t="s">
        <v>2524</v>
      </c>
      <c r="F150" s="42"/>
      <c r="G150" s="39" t="s">
        <v>2782</v>
      </c>
      <c r="H150" s="38" t="s">
        <v>336</v>
      </c>
      <c r="I150" s="38" t="s">
        <v>2099</v>
      </c>
    </row>
    <row r="151" spans="1:9" ht="57.6" x14ac:dyDescent="0.3">
      <c r="A151" s="39" t="str">
        <f>IF(test7[[#This Row],[BT def]]&lt;&gt;"",IF(LEFT(test7[[#This Row],[BT def]],2)="BT",HYPERLINK("#'EN 16931'!A"&amp;MATCH(test7[[#This Row],[BT def]], 'EN 16931'!A:A, 0),test7[[#This Row],[BT def]]),HYPERLINK("#'EN 16931'!B"&amp;MATCH(test7[[#This Row],[BT def]], 'EN 16931'!B:B, 0),test7[[#This Row],[BT def]])),"")</f>
        <v>BG-16</v>
      </c>
      <c r="B151" s="39" t="str">
        <f>IF(test7[[#This Row],[Alt BT def]]&lt;&gt;"",IF(LEFT(test7[[#This Row],[Alt BT def]],2)="BT",HYPERLINK("#'EN 16931'!A"&amp;MATCH(test7[[#This Row],[Alt BT def]], 'EN 16931'!A:A, 0),test7[[#This Row],[Alt BT def]]),HYPERLINK("#'EN 16931'!B"&amp;MATCH(test7[[#This Row],[Alt BT def]], 'EN 16931'!B:B, 0),test7[[#This Row],[Alt BT def]])),"")</f>
        <v/>
      </c>
      <c r="C151" s="7" t="s">
        <v>2060</v>
      </c>
      <c r="D151" s="7" t="s">
        <v>2268</v>
      </c>
      <c r="E151" s="42" t="s">
        <v>2525</v>
      </c>
      <c r="F151" s="42"/>
      <c r="G151" s="39" t="s">
        <v>2783</v>
      </c>
      <c r="H151" s="38" t="s">
        <v>348</v>
      </c>
      <c r="I151" s="38" t="s">
        <v>2099</v>
      </c>
    </row>
    <row r="152" spans="1:9" ht="86.4" x14ac:dyDescent="0.3">
      <c r="A152" s="39" t="str">
        <f>IF(test7[[#This Row],[BT def]]&lt;&gt;"",IF(LEFT(test7[[#This Row],[BT def]],2)="BT",HYPERLINK("#'EN 16931'!A"&amp;MATCH(test7[[#This Row],[BT def]], 'EN 16931'!A:A, 0),test7[[#This Row],[BT def]]),HYPERLINK("#'EN 16931'!B"&amp;MATCH(test7[[#This Row],[BT def]], 'EN 16931'!B:B, 0),test7[[#This Row],[BT def]])),"")</f>
        <v>BT-81</v>
      </c>
      <c r="B152" s="39" t="str">
        <f>IF(test7[[#This Row],[Alt BT def]]&lt;&gt;"",IF(LEFT(test7[[#This Row],[Alt BT def]],2)="BT",HYPERLINK("#'EN 16931'!A"&amp;MATCH(test7[[#This Row],[Alt BT def]], 'EN 16931'!A:A, 0),test7[[#This Row],[Alt BT def]]),HYPERLINK("#'EN 16931'!B"&amp;MATCH(test7[[#This Row],[Alt BT def]], 'EN 16931'!B:B, 0),test7[[#This Row],[Alt BT def]])),"")</f>
        <v/>
      </c>
      <c r="C152" s="7" t="s">
        <v>2056</v>
      </c>
      <c r="D152" s="7" t="s">
        <v>2269</v>
      </c>
      <c r="E152" s="42" t="s">
        <v>2526</v>
      </c>
      <c r="F152" s="42"/>
      <c r="G152" s="39" t="s">
        <v>2784</v>
      </c>
      <c r="H152" s="38" t="s">
        <v>349</v>
      </c>
      <c r="I152" s="38" t="s">
        <v>2099</v>
      </c>
    </row>
    <row r="153" spans="1:9" ht="86.4" x14ac:dyDescent="0.3">
      <c r="A153" s="39" t="str">
        <f>IF(test7[[#This Row],[BT def]]&lt;&gt;"",IF(LEFT(test7[[#This Row],[BT def]],2)="BT",HYPERLINK("#'EN 16931'!A"&amp;MATCH(test7[[#This Row],[BT def]], 'EN 16931'!A:A, 0),test7[[#This Row],[BT def]]),HYPERLINK("#'EN 16931'!B"&amp;MATCH(test7[[#This Row],[BT def]], 'EN 16931'!B:B, 0),test7[[#This Row],[BT def]])),"")</f>
        <v>BT-82</v>
      </c>
      <c r="B153" s="39" t="str">
        <f>IF(test7[[#This Row],[Alt BT def]]&lt;&gt;"",IF(LEFT(test7[[#This Row],[Alt BT def]],2)="BT",HYPERLINK("#'EN 16931'!A"&amp;MATCH(test7[[#This Row],[Alt BT def]], 'EN 16931'!A:A, 0),test7[[#This Row],[Alt BT def]]),HYPERLINK("#'EN 16931'!B"&amp;MATCH(test7[[#This Row],[Alt BT def]], 'EN 16931'!B:B, 0),test7[[#This Row],[Alt BT def]])),"")</f>
        <v/>
      </c>
      <c r="C153" s="7" t="s">
        <v>2066</v>
      </c>
      <c r="D153" s="7" t="s">
        <v>2270</v>
      </c>
      <c r="E153" s="42" t="s">
        <v>2910</v>
      </c>
      <c r="F153" s="42"/>
      <c r="G153" s="39" t="s">
        <v>2785</v>
      </c>
      <c r="H153" s="38" t="s">
        <v>350</v>
      </c>
      <c r="I153" s="38" t="s">
        <v>2099</v>
      </c>
    </row>
    <row r="154" spans="1:9" ht="129.6" x14ac:dyDescent="0.3">
      <c r="A154" s="39" t="str">
        <f>IF(test7[[#This Row],[BT def]]&lt;&gt;"",IF(LEFT(test7[[#This Row],[BT def]],2)="BT",HYPERLINK("#'EN 16931'!A"&amp;MATCH(test7[[#This Row],[BT def]], 'EN 16931'!A:A, 0),test7[[#This Row],[BT def]]),HYPERLINK("#'EN 16931'!B"&amp;MATCH(test7[[#This Row],[BT def]], 'EN 16931'!B:B, 0),test7[[#This Row],[BT def]])),"")</f>
        <v>BT-9</v>
      </c>
      <c r="B154" s="39" t="str">
        <f>IF(test7[[#This Row],[Alt BT def]]&lt;&gt;"",IF(LEFT(test7[[#This Row],[Alt BT def]],2)="BT",HYPERLINK("#'EN 16931'!A"&amp;MATCH(test7[[#This Row],[Alt BT def]], 'EN 16931'!A:A, 0),test7[[#This Row],[Alt BT def]]),HYPERLINK("#'EN 16931'!B"&amp;MATCH(test7[[#This Row],[Alt BT def]], 'EN 16931'!B:B, 0),test7[[#This Row],[Alt BT def]])),"")</f>
        <v/>
      </c>
      <c r="C154" s="7" t="s">
        <v>2058</v>
      </c>
      <c r="D154" s="7" t="s">
        <v>2786</v>
      </c>
      <c r="E154" s="42" t="s">
        <v>2417</v>
      </c>
      <c r="F154" s="42"/>
      <c r="G154" s="39" t="s">
        <v>2787</v>
      </c>
      <c r="H154" s="38" t="s">
        <v>34</v>
      </c>
      <c r="I154" s="38" t="s">
        <v>2099</v>
      </c>
    </row>
    <row r="155" spans="1:9" ht="172.8" x14ac:dyDescent="0.3">
      <c r="A155" s="39" t="e">
        <f>IF(test7[[#This Row],[BT def]]&lt;&gt;"",IF(LEFT(test7[[#This Row],[BT def]],2)="BT",HYPERLINK("#'EN 16931'!A"&amp;MATCH(test7[[#This Row],[BT def]], 'EN 16931'!A:A, 0),test7[[#This Row],[BT def]]),HYPERLINK("#'EN 16931'!B"&amp;MATCH(test7[[#This Row],[BT def]], 'EN 16931'!B:B, 0),test7[[#This Row],[BT def]])),"")</f>
        <v>#N/A</v>
      </c>
      <c r="B155" s="39" t="str">
        <f>IF(test7[[#This Row],[Alt BT def]]&lt;&gt;"",IF(LEFT(test7[[#This Row],[Alt BT def]],2)="BT",HYPERLINK("#'EN 16931'!A"&amp;MATCH(test7[[#This Row],[Alt BT def]], 'EN 16931'!A:A, 0),test7[[#This Row],[Alt BT def]]),HYPERLINK("#'EN 16931'!B"&amp;MATCH(test7[[#This Row],[Alt BT def]], 'EN 16931'!B:B, 0),test7[[#This Row],[Alt BT def]])),"")</f>
        <v/>
      </c>
      <c r="C155" s="7" t="s">
        <v>2058</v>
      </c>
      <c r="D155" s="7" t="s">
        <v>2271</v>
      </c>
      <c r="E155" s="42" t="s">
        <v>2911</v>
      </c>
      <c r="F155" s="42"/>
      <c r="G155" s="39" t="s">
        <v>2788</v>
      </c>
      <c r="H155" s="38" t="s">
        <v>2916</v>
      </c>
      <c r="I155" s="38" t="s">
        <v>2099</v>
      </c>
    </row>
    <row r="156" spans="1:9" ht="100.8" x14ac:dyDescent="0.3">
      <c r="A156" s="39" t="str">
        <f>IF(test7[[#This Row],[BT def]]&lt;&gt;"",IF(LEFT(test7[[#This Row],[BT def]],2)="BT",HYPERLINK("#'EN 16931'!A"&amp;MATCH(test7[[#This Row],[BT def]], 'EN 16931'!A:A, 0),test7[[#This Row],[BT def]]),HYPERLINK("#'EN 16931'!B"&amp;MATCH(test7[[#This Row],[BT def]], 'EN 16931'!B:B, 0),test7[[#This Row],[BT def]])),"")</f>
        <v>BG-18</v>
      </c>
      <c r="B156" s="39" t="str">
        <f>IF(test7[[#This Row],[Alt BT def]]&lt;&gt;"",IF(LEFT(test7[[#This Row],[Alt BT def]],2)="BT",HYPERLINK("#'EN 16931'!A"&amp;MATCH(test7[[#This Row],[Alt BT def]], 'EN 16931'!A:A, 0),test7[[#This Row],[Alt BT def]]),HYPERLINK("#'EN 16931'!B"&amp;MATCH(test7[[#This Row],[Alt BT def]], 'EN 16931'!B:B, 0),test7[[#This Row],[Alt BT def]])),"")</f>
        <v/>
      </c>
      <c r="C156" s="7" t="s">
        <v>2058</v>
      </c>
      <c r="D156" s="7" t="s">
        <v>2272</v>
      </c>
      <c r="E156" s="42" t="s">
        <v>2529</v>
      </c>
      <c r="F156" s="42"/>
      <c r="G156" s="39" t="s">
        <v>2789</v>
      </c>
      <c r="H156" s="38" t="s">
        <v>352</v>
      </c>
      <c r="I156" s="38" t="s">
        <v>2099</v>
      </c>
    </row>
    <row r="157" spans="1:9" ht="144" x14ac:dyDescent="0.3">
      <c r="A157" s="39" t="str">
        <f>IF(test7[[#This Row],[BT def]]&lt;&gt;"",IF(LEFT(test7[[#This Row],[BT def]],2)="BT",HYPERLINK("#'EN 16931'!A"&amp;MATCH(test7[[#This Row],[BT def]], 'EN 16931'!A:A, 0),test7[[#This Row],[BT def]]),HYPERLINK("#'EN 16931'!B"&amp;MATCH(test7[[#This Row],[BT def]], 'EN 16931'!B:B, 0),test7[[#This Row],[BT def]])),"")</f>
        <v>BT-87</v>
      </c>
      <c r="B157" s="39" t="str">
        <f>IF(test7[[#This Row],[Alt BT def]]&lt;&gt;"",IF(LEFT(test7[[#This Row],[Alt BT def]],2)="BT",HYPERLINK("#'EN 16931'!A"&amp;MATCH(test7[[#This Row],[Alt BT def]], 'EN 16931'!A:A, 0),test7[[#This Row],[Alt BT def]]),HYPERLINK("#'EN 16931'!B"&amp;MATCH(test7[[#This Row],[Alt BT def]], 'EN 16931'!B:B, 0),test7[[#This Row],[Alt BT def]])),"")</f>
        <v/>
      </c>
      <c r="C157" s="7" t="s">
        <v>2056</v>
      </c>
      <c r="D157" s="7" t="s">
        <v>2273</v>
      </c>
      <c r="E157" s="42" t="s">
        <v>2530</v>
      </c>
      <c r="F157" s="42"/>
      <c r="G157" s="39" t="s">
        <v>2790</v>
      </c>
      <c r="H157" s="38" t="s">
        <v>353</v>
      </c>
      <c r="I157" s="38" t="s">
        <v>2099</v>
      </c>
    </row>
    <row r="158" spans="1:9" ht="57.6" x14ac:dyDescent="0.3">
      <c r="A158" s="39" t="str">
        <f>IF(test7[[#This Row],[BT def]]&lt;&gt;"",IF(LEFT(test7[[#This Row],[BT def]],2)="BT",HYPERLINK("#'EN 16931'!A"&amp;MATCH(test7[[#This Row],[BT def]], 'EN 16931'!A:A, 0),test7[[#This Row],[BT def]]),HYPERLINK("#'EN 16931'!B"&amp;MATCH(test7[[#This Row],[BT def]], 'EN 16931'!B:B, 0),test7[[#This Row],[BT def]])),"")</f>
        <v/>
      </c>
      <c r="B158" s="39" t="str">
        <f>IF(test7[[#This Row],[Alt BT def]]&lt;&gt;"",IF(LEFT(test7[[#This Row],[Alt BT def]],2)="BT",HYPERLINK("#'EN 16931'!A"&amp;MATCH(test7[[#This Row],[Alt BT def]], 'EN 16931'!A:A, 0),test7[[#This Row],[Alt BT def]]),HYPERLINK("#'EN 16931'!B"&amp;MATCH(test7[[#This Row],[Alt BT def]], 'EN 16931'!B:B, 0),test7[[#This Row],[Alt BT def]])),"")</f>
        <v/>
      </c>
      <c r="C158" s="7" t="s">
        <v>2056</v>
      </c>
      <c r="D158" s="7" t="s">
        <v>2274</v>
      </c>
      <c r="E158" s="42" t="s">
        <v>2531</v>
      </c>
      <c r="F158" s="42"/>
      <c r="G158" s="39" t="s">
        <v>2791</v>
      </c>
      <c r="H158" s="38"/>
      <c r="I158" s="38" t="s">
        <v>2099</v>
      </c>
    </row>
    <row r="159" spans="1:9" ht="72" x14ac:dyDescent="0.3">
      <c r="A159" s="39" t="e">
        <f>IF(test7[[#This Row],[BT def]]&lt;&gt;"",IF(LEFT(test7[[#This Row],[BT def]],2)="BT",HYPERLINK("#'EN 16931'!A"&amp;MATCH(test7[[#This Row],[BT def]], 'EN 16931'!A:A, 0),test7[[#This Row],[BT def]]),HYPERLINK("#'EN 16931'!B"&amp;MATCH(test7[[#This Row],[BT def]], 'EN 16931'!B:B, 0),test7[[#This Row],[BT def]])),"")</f>
        <v>#N/A</v>
      </c>
      <c r="B159" s="39" t="str">
        <f>IF(test7[[#This Row],[Alt BT def]]&lt;&gt;"",IF(LEFT(test7[[#This Row],[Alt BT def]],2)="BT",HYPERLINK("#'EN 16931'!A"&amp;MATCH(test7[[#This Row],[Alt BT def]], 'EN 16931'!A:A, 0),test7[[#This Row],[Alt BT def]]),HYPERLINK("#'EN 16931'!B"&amp;MATCH(test7[[#This Row],[Alt BT def]], 'EN 16931'!B:B, 0),test7[[#This Row],[Alt BT def]])),"")</f>
        <v/>
      </c>
      <c r="C159" s="7" t="s">
        <v>2058</v>
      </c>
      <c r="D159" s="7" t="s">
        <v>2276</v>
      </c>
      <c r="E159" s="42" t="s">
        <v>2532</v>
      </c>
      <c r="F159" s="42"/>
      <c r="G159" s="39" t="s">
        <v>2792</v>
      </c>
      <c r="H159" s="38" t="s">
        <v>2917</v>
      </c>
      <c r="I159" s="38" t="s">
        <v>2099</v>
      </c>
    </row>
    <row r="160" spans="1:9" ht="57.6" x14ac:dyDescent="0.3">
      <c r="A160" s="39" t="str">
        <f>IF(test7[[#This Row],[BT def]]&lt;&gt;"",IF(LEFT(test7[[#This Row],[BT def]],2)="BT",HYPERLINK("#'EN 16931'!A"&amp;MATCH(test7[[#This Row],[BT def]], 'EN 16931'!A:A, 0),test7[[#This Row],[BT def]]),HYPERLINK("#'EN 16931'!B"&amp;MATCH(test7[[#This Row],[BT def]], 'EN 16931'!B:B, 0),test7[[#This Row],[BT def]])),"")</f>
        <v>BG-17</v>
      </c>
      <c r="B160" s="39" t="str">
        <f>IF(test7[[#This Row],[Alt BT def]]&lt;&gt;"",IF(LEFT(test7[[#This Row],[Alt BT def]],2)="BT",HYPERLINK("#'EN 16931'!A"&amp;MATCH(test7[[#This Row],[Alt BT def]], 'EN 16931'!A:A, 0),test7[[#This Row],[Alt BT def]]),HYPERLINK("#'EN 16931'!B"&amp;MATCH(test7[[#This Row],[Alt BT def]], 'EN 16931'!B:B, 0),test7[[#This Row],[Alt BT def]])),"")</f>
        <v/>
      </c>
      <c r="C160" s="7" t="s">
        <v>2058</v>
      </c>
      <c r="D160" s="7" t="s">
        <v>2277</v>
      </c>
      <c r="E160" s="42" t="s">
        <v>2533</v>
      </c>
      <c r="F160" s="42"/>
      <c r="G160" s="39" t="s">
        <v>2793</v>
      </c>
      <c r="H160" s="38" t="s">
        <v>351</v>
      </c>
      <c r="I160" s="38" t="s">
        <v>2099</v>
      </c>
    </row>
    <row r="161" spans="1:9" ht="144" x14ac:dyDescent="0.3">
      <c r="A161" s="39" t="str">
        <f>IF(test7[[#This Row],[BT def]]&lt;&gt;"",IF(LEFT(test7[[#This Row],[BT def]],2)="BT",HYPERLINK("#'EN 16931'!A"&amp;MATCH(test7[[#This Row],[BT def]], 'EN 16931'!A:A, 0),test7[[#This Row],[BT def]]),HYPERLINK("#'EN 16931'!B"&amp;MATCH(test7[[#This Row],[BT def]], 'EN 16931'!B:B, 0),test7[[#This Row],[BT def]])),"")</f>
        <v>BT-84</v>
      </c>
      <c r="B161" s="39" t="str">
        <f>IF(test7[[#This Row],[Alt BT def]]&lt;&gt;"",IF(LEFT(test7[[#This Row],[Alt BT def]],2)="BT",HYPERLINK("#'EN 16931'!A"&amp;MATCH(test7[[#This Row],[Alt BT def]], 'EN 16931'!A:A, 0),test7[[#This Row],[Alt BT def]]),HYPERLINK("#'EN 16931'!B"&amp;MATCH(test7[[#This Row],[Alt BT def]], 'EN 16931'!B:B, 0),test7[[#This Row],[Alt BT def]])),"")</f>
        <v/>
      </c>
      <c r="C161" s="7" t="s">
        <v>2056</v>
      </c>
      <c r="D161" s="7" t="s">
        <v>2128</v>
      </c>
      <c r="E161" s="42" t="s">
        <v>2534</v>
      </c>
      <c r="F161" s="42"/>
      <c r="G161" s="39" t="s">
        <v>2794</v>
      </c>
      <c r="H161" s="38" t="s">
        <v>37</v>
      </c>
      <c r="I161" s="38" t="s">
        <v>2099</v>
      </c>
    </row>
    <row r="162" spans="1:9" ht="100.8" x14ac:dyDescent="0.3">
      <c r="A162" s="39" t="str">
        <f>IF(test7[[#This Row],[BT def]]&lt;&gt;"",IF(LEFT(test7[[#This Row],[BT def]],2)="BT",HYPERLINK("#'EN 16931'!A"&amp;MATCH(test7[[#This Row],[BT def]], 'EN 16931'!A:A, 0),test7[[#This Row],[BT def]]),HYPERLINK("#'EN 16931'!B"&amp;MATCH(test7[[#This Row],[BT def]], 'EN 16931'!B:B, 0),test7[[#This Row],[BT def]])),"")</f>
        <v>BT-85</v>
      </c>
      <c r="B162" s="39" t="str">
        <f>IF(test7[[#This Row],[Alt BT def]]&lt;&gt;"",IF(LEFT(test7[[#This Row],[Alt BT def]],2)="BT",HYPERLINK("#'EN 16931'!A"&amp;MATCH(test7[[#This Row],[Alt BT def]], 'EN 16931'!A:A, 0),test7[[#This Row],[Alt BT def]]),HYPERLINK("#'EN 16931'!B"&amp;MATCH(test7[[#This Row],[Alt BT def]], 'EN 16931'!B:B, 0),test7[[#This Row],[Alt BT def]])),"")</f>
        <v/>
      </c>
      <c r="C162" s="7" t="s">
        <v>2058</v>
      </c>
      <c r="D162" s="7" t="s">
        <v>2228</v>
      </c>
      <c r="E162" s="42" t="s">
        <v>2535</v>
      </c>
      <c r="F162" s="42"/>
      <c r="G162" s="39" t="s">
        <v>2795</v>
      </c>
      <c r="H162" s="38" t="s">
        <v>38</v>
      </c>
      <c r="I162" s="38" t="s">
        <v>2099</v>
      </c>
    </row>
    <row r="163" spans="1:9" x14ac:dyDescent="0.3">
      <c r="A163" s="39" t="str">
        <f>IF(test7[[#This Row],[BT def]]&lt;&gt;"",IF(LEFT(test7[[#This Row],[BT def]],2)="BT",HYPERLINK("#'EN 16931'!A"&amp;MATCH(test7[[#This Row],[BT def]], 'EN 16931'!A:A, 0),test7[[#This Row],[BT def]]),HYPERLINK("#'EN 16931'!B"&amp;MATCH(test7[[#This Row],[BT def]], 'EN 16931'!B:B, 0),test7[[#This Row],[BT def]])),"")</f>
        <v/>
      </c>
      <c r="B163" s="39" t="str">
        <f>IF(test7[[#This Row],[Alt BT def]]&lt;&gt;"",IF(LEFT(test7[[#This Row],[Alt BT def]],2)="BT",HYPERLINK("#'EN 16931'!A"&amp;MATCH(test7[[#This Row],[Alt BT def]], 'EN 16931'!A:A, 0),test7[[#This Row],[Alt BT def]]),HYPERLINK("#'EN 16931'!B"&amp;MATCH(test7[[#This Row],[Alt BT def]], 'EN 16931'!B:B, 0),test7[[#This Row],[Alt BT def]])),"")</f>
        <v/>
      </c>
      <c r="C163" s="7" t="s">
        <v>2058</v>
      </c>
      <c r="D163" s="7" t="s">
        <v>2278</v>
      </c>
      <c r="E163" s="42" t="s">
        <v>2082</v>
      </c>
      <c r="F163" s="42"/>
      <c r="G163" s="39" t="s">
        <v>2796</v>
      </c>
      <c r="H163" s="38"/>
      <c r="I163" s="38" t="s">
        <v>2099</v>
      </c>
    </row>
    <row r="164" spans="1:9" ht="144" x14ac:dyDescent="0.3">
      <c r="A164" s="39" t="str">
        <f>IF(test7[[#This Row],[BT def]]&lt;&gt;"",IF(LEFT(test7[[#This Row],[BT def]],2)="BT",HYPERLINK("#'EN 16931'!A"&amp;MATCH(test7[[#This Row],[BT def]], 'EN 16931'!A:A, 0),test7[[#This Row],[BT def]]),HYPERLINK("#'EN 16931'!B"&amp;MATCH(test7[[#This Row],[BT def]], 'EN 16931'!B:B, 0),test7[[#This Row],[BT def]])),"")</f>
        <v>BT-86</v>
      </c>
      <c r="B164" s="39" t="str">
        <f>IF(test7[[#This Row],[Alt BT def]]&lt;&gt;"",IF(LEFT(test7[[#This Row],[Alt BT def]],2)="BT",HYPERLINK("#'EN 16931'!A"&amp;MATCH(test7[[#This Row],[Alt BT def]], 'EN 16931'!A:A, 0),test7[[#This Row],[Alt BT def]]),HYPERLINK("#'EN 16931'!B"&amp;MATCH(test7[[#This Row],[Alt BT def]], 'EN 16931'!B:B, 0),test7[[#This Row],[Alt BT def]])),"")</f>
        <v/>
      </c>
      <c r="C164" s="7" t="s">
        <v>2056</v>
      </c>
      <c r="D164" s="7" t="s">
        <v>2170</v>
      </c>
      <c r="E164" s="42" t="s">
        <v>2536</v>
      </c>
      <c r="F164" s="42"/>
      <c r="G164" s="39" t="s">
        <v>2797</v>
      </c>
      <c r="H164" s="38" t="s">
        <v>143</v>
      </c>
      <c r="I164" s="38" t="s">
        <v>2099</v>
      </c>
    </row>
    <row r="165" spans="1:9" ht="57.6" x14ac:dyDescent="0.3">
      <c r="A165" s="39" t="str">
        <f>IF(test7[[#This Row],[BT def]]&lt;&gt;"",IF(LEFT(test7[[#This Row],[BT def]],2)="BT",HYPERLINK("#'EN 16931'!A"&amp;MATCH(test7[[#This Row],[BT def]], 'EN 16931'!A:A, 0),test7[[#This Row],[BT def]]),HYPERLINK("#'EN 16931'!B"&amp;MATCH(test7[[#This Row],[BT def]], 'EN 16931'!B:B, 0),test7[[#This Row],[BT def]])),"")</f>
        <v>BG-19</v>
      </c>
      <c r="B165" s="39" t="str">
        <f>IF(test7[[#This Row],[Alt BT def]]&lt;&gt;"",IF(LEFT(test7[[#This Row],[Alt BT def]],2)="BT",HYPERLINK("#'EN 16931'!A"&amp;MATCH(test7[[#This Row],[Alt BT def]], 'EN 16931'!A:A, 0),test7[[#This Row],[Alt BT def]]),HYPERLINK("#'EN 16931'!B"&amp;MATCH(test7[[#This Row],[Alt BT def]], 'EN 16931'!B:B, 0),test7[[#This Row],[Alt BT def]])),"")</f>
        <v/>
      </c>
      <c r="C165" s="7" t="s">
        <v>2058</v>
      </c>
      <c r="D165" s="7" t="s">
        <v>2280</v>
      </c>
      <c r="E165" s="42" t="s">
        <v>2537</v>
      </c>
      <c r="F165" s="42"/>
      <c r="G165" s="39" t="s">
        <v>2798</v>
      </c>
      <c r="H165" s="38" t="s">
        <v>355</v>
      </c>
      <c r="I165" s="38" t="s">
        <v>2099</v>
      </c>
    </row>
    <row r="166" spans="1:9" ht="115.2" x14ac:dyDescent="0.3">
      <c r="A166" s="39" t="str">
        <f>IF(test7[[#This Row],[BT def]]&lt;&gt;"",IF(LEFT(test7[[#This Row],[BT def]],2)="BT",HYPERLINK("#'EN 16931'!A"&amp;MATCH(test7[[#This Row],[BT def]], 'EN 16931'!A:A, 0),test7[[#This Row],[BT def]]),HYPERLINK("#'EN 16931'!B"&amp;MATCH(test7[[#This Row],[BT def]], 'EN 16931'!B:B, 0),test7[[#This Row],[BT def]])),"")</f>
        <v>BT-89</v>
      </c>
      <c r="B166" s="39" t="str">
        <f>IF(test7[[#This Row],[Alt BT def]]&lt;&gt;"",IF(LEFT(test7[[#This Row],[Alt BT def]],2)="BT",HYPERLINK("#'EN 16931'!A"&amp;MATCH(test7[[#This Row],[Alt BT def]], 'EN 16931'!A:A, 0),test7[[#This Row],[Alt BT def]]),HYPERLINK("#'EN 16931'!B"&amp;MATCH(test7[[#This Row],[Alt BT def]], 'EN 16931'!B:B, 0),test7[[#This Row],[Alt BT def]])),"")</f>
        <v/>
      </c>
      <c r="C166" s="7" t="s">
        <v>2058</v>
      </c>
      <c r="D166" s="7" t="s">
        <v>2128</v>
      </c>
      <c r="E166" s="42" t="s">
        <v>2538</v>
      </c>
      <c r="F166" s="42"/>
      <c r="G166" s="39" t="s">
        <v>2799</v>
      </c>
      <c r="H166" s="38" t="s">
        <v>356</v>
      </c>
      <c r="I166" s="38" t="s">
        <v>2099</v>
      </c>
    </row>
    <row r="167" spans="1:9" x14ac:dyDescent="0.3">
      <c r="A167" s="39" t="str">
        <f>IF(test7[[#This Row],[BT def]]&lt;&gt;"",IF(LEFT(test7[[#This Row],[BT def]],2)="BT",HYPERLINK("#'EN 16931'!A"&amp;MATCH(test7[[#This Row],[BT def]], 'EN 16931'!A:A, 0),test7[[#This Row],[BT def]]),HYPERLINK("#'EN 16931'!B"&amp;MATCH(test7[[#This Row],[BT def]], 'EN 16931'!B:B, 0),test7[[#This Row],[BT def]])),"")</f>
        <v/>
      </c>
      <c r="B167" s="39" t="str">
        <f>IF(test7[[#This Row],[Alt BT def]]&lt;&gt;"",IF(LEFT(test7[[#This Row],[Alt BT def]],2)="BT",HYPERLINK("#'EN 16931'!A"&amp;MATCH(test7[[#This Row],[Alt BT def]], 'EN 16931'!A:A, 0),test7[[#This Row],[Alt BT def]]),HYPERLINK("#'EN 16931'!B"&amp;MATCH(test7[[#This Row],[Alt BT def]], 'EN 16931'!B:B, 0),test7[[#This Row],[Alt BT def]])),"")</f>
        <v/>
      </c>
      <c r="C167" s="7" t="s">
        <v>2058</v>
      </c>
      <c r="D167" s="7" t="s">
        <v>2281</v>
      </c>
      <c r="E167" s="42" t="s">
        <v>2083</v>
      </c>
      <c r="F167" s="42"/>
      <c r="G167" s="39" t="s">
        <v>2800</v>
      </c>
      <c r="H167" s="38"/>
      <c r="I167" s="38" t="s">
        <v>2099</v>
      </c>
    </row>
    <row r="168" spans="1:9" ht="72" x14ac:dyDescent="0.3">
      <c r="A168" s="39" t="str">
        <f>IF(test7[[#This Row],[BT def]]&lt;&gt;"",IF(LEFT(test7[[#This Row],[BT def]],2)="BT",HYPERLINK("#'EN 16931'!A"&amp;MATCH(test7[[#This Row],[BT def]], 'EN 16931'!A:A, 0),test7[[#This Row],[BT def]]),HYPERLINK("#'EN 16931'!B"&amp;MATCH(test7[[#This Row],[BT def]], 'EN 16931'!B:B, 0),test7[[#This Row],[BT def]])),"")</f>
        <v>BT-91</v>
      </c>
      <c r="B168" s="39" t="str">
        <f>IF(test7[[#This Row],[Alt BT def]]&lt;&gt;"",IF(LEFT(test7[[#This Row],[Alt BT def]],2)="BT",HYPERLINK("#'EN 16931'!A"&amp;MATCH(test7[[#This Row],[Alt BT def]], 'EN 16931'!A:A, 0),test7[[#This Row],[Alt BT def]]),HYPERLINK("#'EN 16931'!B"&amp;MATCH(test7[[#This Row],[Alt BT def]], 'EN 16931'!B:B, 0),test7[[#This Row],[Alt BT def]])),"")</f>
        <v/>
      </c>
      <c r="C168" s="7" t="s">
        <v>2056</v>
      </c>
      <c r="D168" s="7" t="s">
        <v>2170</v>
      </c>
      <c r="E168" s="42" t="s">
        <v>2539</v>
      </c>
      <c r="F168" s="42"/>
      <c r="G168" s="39" t="s">
        <v>2801</v>
      </c>
      <c r="H168" s="38" t="s">
        <v>358</v>
      </c>
      <c r="I168" s="38" t="s">
        <v>2099</v>
      </c>
    </row>
    <row r="169" spans="1:9" x14ac:dyDescent="0.3">
      <c r="A169" s="39" t="str">
        <f>IF(test7[[#This Row],[BT def]]&lt;&gt;"",IF(LEFT(test7[[#This Row],[BT def]],2)="BT",HYPERLINK("#'EN 16931'!A"&amp;MATCH(test7[[#This Row],[BT def]], 'EN 16931'!A:A, 0),test7[[#This Row],[BT def]]),HYPERLINK("#'EN 16931'!B"&amp;MATCH(test7[[#This Row],[BT def]], 'EN 16931'!B:B, 0),test7[[#This Row],[BT def]])),"")</f>
        <v/>
      </c>
      <c r="B169" s="39" t="str">
        <f>IF(test7[[#This Row],[Alt BT def]]&lt;&gt;"",IF(LEFT(test7[[#This Row],[Alt BT def]],2)="BT",HYPERLINK("#'EN 16931'!A"&amp;MATCH(test7[[#This Row],[Alt BT def]], 'EN 16931'!A:A, 0),test7[[#This Row],[Alt BT def]]),HYPERLINK("#'EN 16931'!B"&amp;MATCH(test7[[#This Row],[Alt BT def]], 'EN 16931'!B:B, 0),test7[[#This Row],[Alt BT def]])),"")</f>
        <v/>
      </c>
      <c r="C169" s="7" t="s">
        <v>2058</v>
      </c>
      <c r="D169" s="7" t="s">
        <v>2283</v>
      </c>
      <c r="E169" s="42" t="s">
        <v>2084</v>
      </c>
      <c r="F169" s="42"/>
      <c r="G169" s="39" t="s">
        <v>2802</v>
      </c>
      <c r="H169" s="38"/>
      <c r="I169" s="38" t="s">
        <v>2099</v>
      </c>
    </row>
    <row r="170" spans="1:9" ht="172.8" x14ac:dyDescent="0.3">
      <c r="A170" s="39" t="str">
        <f>IF(test7[[#This Row],[BT def]]&lt;&gt;"",IF(LEFT(test7[[#This Row],[BT def]],2)="BT",HYPERLINK("#'EN 16931'!A"&amp;MATCH(test7[[#This Row],[BT def]], 'EN 16931'!A:A, 0),test7[[#This Row],[BT def]]),HYPERLINK("#'EN 16931'!B"&amp;MATCH(test7[[#This Row],[BT def]], 'EN 16931'!B:B, 0),test7[[#This Row],[BT def]])),"")</f>
        <v>BT-20</v>
      </c>
      <c r="B170" s="39" t="str">
        <f>IF(test7[[#This Row],[Alt BT def]]&lt;&gt;"",IF(LEFT(test7[[#This Row],[Alt BT def]],2)="BT",HYPERLINK("#'EN 16931'!A"&amp;MATCH(test7[[#This Row],[Alt BT def]], 'EN 16931'!A:A, 0),test7[[#This Row],[Alt BT def]]),HYPERLINK("#'EN 16931'!B"&amp;MATCH(test7[[#This Row],[Alt BT def]], 'EN 16931'!B:B, 0),test7[[#This Row],[Alt BT def]])),"")</f>
        <v/>
      </c>
      <c r="C170" s="7" t="s">
        <v>2056</v>
      </c>
      <c r="D170" s="7" t="s">
        <v>2285</v>
      </c>
      <c r="E170" s="42" t="s">
        <v>2540</v>
      </c>
      <c r="F170" s="42"/>
      <c r="G170" s="39" t="s">
        <v>2803</v>
      </c>
      <c r="H170" s="38" t="s">
        <v>36</v>
      </c>
      <c r="I170" s="38"/>
    </row>
    <row r="171" spans="1:9" ht="172.8" x14ac:dyDescent="0.3">
      <c r="A171" s="39" t="str">
        <f>IF(test7[[#This Row],[BT def]]&lt;&gt;"",IF(LEFT(test7[[#This Row],[BT def]],2)="BT",HYPERLINK("#'EN 16931'!A"&amp;MATCH(test7[[#This Row],[BT def]], 'EN 16931'!A:A, 0),test7[[#This Row],[BT def]]),HYPERLINK("#'EN 16931'!B"&amp;MATCH(test7[[#This Row],[BT def]], 'EN 16931'!B:B, 0),test7[[#This Row],[BT def]])),"")</f>
        <v>BG-20</v>
      </c>
      <c r="B171" s="39" t="str">
        <f>IF(test7[[#This Row],[Alt BT def]]&lt;&gt;"",IF(LEFT(test7[[#This Row],[Alt BT def]],2)="BT",HYPERLINK("#'EN 16931'!A"&amp;MATCH(test7[[#This Row],[Alt BT def]], 'EN 16931'!A:A, 0),test7[[#This Row],[Alt BT def]]),HYPERLINK("#'EN 16931'!B"&amp;MATCH(test7[[#This Row],[Alt BT def]], 'EN 16931'!B:B, 0),test7[[#This Row],[Alt BT def]])),"")</f>
        <v>BG-21</v>
      </c>
      <c r="C171" s="7" t="s">
        <v>2060</v>
      </c>
      <c r="D171" s="7" t="s">
        <v>2286</v>
      </c>
      <c r="E171" s="42" t="s">
        <v>2541</v>
      </c>
      <c r="F171" s="36" t="s">
        <v>2625</v>
      </c>
      <c r="G171" s="39" t="s">
        <v>2804</v>
      </c>
      <c r="H171" s="38" t="s">
        <v>359</v>
      </c>
      <c r="I171" s="38" t="s">
        <v>367</v>
      </c>
    </row>
    <row r="172" spans="1:9" ht="86.4" x14ac:dyDescent="0.3">
      <c r="A172" s="39" t="str">
        <f>IF(test7[[#This Row],[BT def]]&lt;&gt;"",IF(LEFT(test7[[#This Row],[BT def]],2)="BT",HYPERLINK("#'EN 16931'!A"&amp;MATCH(test7[[#This Row],[BT def]], 'EN 16931'!A:A, 0),test7[[#This Row],[BT def]]),HYPERLINK("#'EN 16931'!B"&amp;MATCH(test7[[#This Row],[BT def]], 'EN 16931'!B:B, 0),test7[[#This Row],[BT def]])),"")</f>
        <v/>
      </c>
      <c r="B172" s="39" t="str">
        <f>IF(test7[[#This Row],[Alt BT def]]&lt;&gt;"",IF(LEFT(test7[[#This Row],[Alt BT def]],2)="BT",HYPERLINK("#'EN 16931'!A"&amp;MATCH(test7[[#This Row],[Alt BT def]], 'EN 16931'!A:A, 0),test7[[#This Row],[Alt BT def]]),HYPERLINK("#'EN 16931'!B"&amp;MATCH(test7[[#This Row],[Alt BT def]], 'EN 16931'!B:B, 0),test7[[#This Row],[Alt BT def]])),"")</f>
        <v/>
      </c>
      <c r="C172" s="7" t="s">
        <v>2056</v>
      </c>
      <c r="D172" s="7" t="s">
        <v>2287</v>
      </c>
      <c r="E172" s="42" t="s">
        <v>2542</v>
      </c>
      <c r="F172" s="42"/>
      <c r="G172" s="39" t="s">
        <v>2805</v>
      </c>
      <c r="H172" s="38"/>
      <c r="I172" s="38"/>
    </row>
    <row r="173" spans="1:9" ht="187.2" x14ac:dyDescent="0.3">
      <c r="A173" s="39" t="str">
        <f>IF(test7[[#This Row],[BT def]]&lt;&gt;"",IF(LEFT(test7[[#This Row],[BT def]],2)="BT",HYPERLINK("#'EN 16931'!A"&amp;MATCH(test7[[#This Row],[BT def]], 'EN 16931'!A:A, 0),test7[[#This Row],[BT def]]),HYPERLINK("#'EN 16931'!B"&amp;MATCH(test7[[#This Row],[BT def]], 'EN 16931'!B:B, 0),test7[[#This Row],[BT def]])),"")</f>
        <v>BT-98</v>
      </c>
      <c r="B173" s="39" t="str">
        <f>IF(test7[[#This Row],[Alt BT def]]&lt;&gt;"",IF(LEFT(test7[[#This Row],[Alt BT def]],2)="BT",HYPERLINK("#'EN 16931'!A"&amp;MATCH(test7[[#This Row],[Alt BT def]], 'EN 16931'!A:A, 0),test7[[#This Row],[Alt BT def]]),HYPERLINK("#'EN 16931'!B"&amp;MATCH(test7[[#This Row],[Alt BT def]], 'EN 16931'!B:B, 0),test7[[#This Row],[Alt BT def]])),"")</f>
        <v>BT-105</v>
      </c>
      <c r="C173" s="7" t="s">
        <v>2058</v>
      </c>
      <c r="D173" s="7" t="s">
        <v>2289</v>
      </c>
      <c r="E173" s="42" t="s">
        <v>2543</v>
      </c>
      <c r="F173" s="36" t="s">
        <v>2626</v>
      </c>
      <c r="G173" s="39" t="s">
        <v>2806</v>
      </c>
      <c r="H173" s="38" t="s">
        <v>366</v>
      </c>
      <c r="I173" s="38" t="s">
        <v>374</v>
      </c>
    </row>
    <row r="174" spans="1:9" ht="144" x14ac:dyDescent="0.3">
      <c r="A174" s="39" t="str">
        <f>IF(test7[[#This Row],[BT def]]&lt;&gt;"",IF(LEFT(test7[[#This Row],[BT def]],2)="BT",HYPERLINK("#'EN 16931'!A"&amp;MATCH(test7[[#This Row],[BT def]], 'EN 16931'!A:A, 0),test7[[#This Row],[BT def]]),HYPERLINK("#'EN 16931'!B"&amp;MATCH(test7[[#This Row],[BT def]], 'EN 16931'!B:B, 0),test7[[#This Row],[BT def]])),"")</f>
        <v>BT-97</v>
      </c>
      <c r="B174" s="39" t="str">
        <f>IF(test7[[#This Row],[Alt BT def]]&lt;&gt;"",IF(LEFT(test7[[#This Row],[Alt BT def]],2)="BT",HYPERLINK("#'EN 16931'!A"&amp;MATCH(test7[[#This Row],[Alt BT def]], 'EN 16931'!A:A, 0),test7[[#This Row],[Alt BT def]]),HYPERLINK("#'EN 16931'!B"&amp;MATCH(test7[[#This Row],[Alt BT def]], 'EN 16931'!B:B, 0),test7[[#This Row],[Alt BT def]])),"")</f>
        <v>BT-104</v>
      </c>
      <c r="C174" s="7" t="s">
        <v>2058</v>
      </c>
      <c r="D174" s="7" t="s">
        <v>2290</v>
      </c>
      <c r="E174" s="42" t="s">
        <v>2544</v>
      </c>
      <c r="F174" s="36" t="s">
        <v>2627</v>
      </c>
      <c r="G174" s="39" t="s">
        <v>2807</v>
      </c>
      <c r="H174" s="36" t="s">
        <v>365</v>
      </c>
      <c r="I174" s="38" t="s">
        <v>373</v>
      </c>
    </row>
    <row r="175" spans="1:9" ht="158.4" x14ac:dyDescent="0.3">
      <c r="A175" s="39" t="str">
        <f>IF(test7[[#This Row],[BT def]]&lt;&gt;"",IF(LEFT(test7[[#This Row],[BT def]],2)="BT",HYPERLINK("#'EN 16931'!A"&amp;MATCH(test7[[#This Row],[BT def]], 'EN 16931'!A:A, 0),test7[[#This Row],[BT def]]),HYPERLINK("#'EN 16931'!B"&amp;MATCH(test7[[#This Row],[BT def]], 'EN 16931'!B:B, 0),test7[[#This Row],[BT def]])),"")</f>
        <v>BT-94</v>
      </c>
      <c r="B175" s="39" t="str">
        <f>IF(test7[[#This Row],[Alt BT def]]&lt;&gt;"",IF(LEFT(test7[[#This Row],[Alt BT def]],2)="BT",HYPERLINK("#'EN 16931'!A"&amp;MATCH(test7[[#This Row],[Alt BT def]], 'EN 16931'!A:A, 0),test7[[#This Row],[Alt BT def]]),HYPERLINK("#'EN 16931'!B"&amp;MATCH(test7[[#This Row],[Alt BT def]], 'EN 16931'!B:B, 0),test7[[#This Row],[Alt BT def]])),"")</f>
        <v>BT-101</v>
      </c>
      <c r="C175" s="7" t="s">
        <v>2058</v>
      </c>
      <c r="D175" s="7" t="s">
        <v>2291</v>
      </c>
      <c r="E175" s="42" t="s">
        <v>2545</v>
      </c>
      <c r="F175" s="36" t="s">
        <v>2628</v>
      </c>
      <c r="G175" s="39" t="s">
        <v>2808</v>
      </c>
      <c r="H175" s="38" t="s">
        <v>362</v>
      </c>
      <c r="I175" s="38" t="s">
        <v>370</v>
      </c>
    </row>
    <row r="176" spans="1:9" ht="100.8" x14ac:dyDescent="0.3">
      <c r="A176" s="39" t="str">
        <f>IF(test7[[#This Row],[BT def]]&lt;&gt;"",IF(LEFT(test7[[#This Row],[BT def]],2)="BT",HYPERLINK("#'EN 16931'!A"&amp;MATCH(test7[[#This Row],[BT def]], 'EN 16931'!A:A, 0),test7[[#This Row],[BT def]]),HYPERLINK("#'EN 16931'!B"&amp;MATCH(test7[[#This Row],[BT def]], 'EN 16931'!B:B, 0),test7[[#This Row],[BT def]])),"")</f>
        <v>BT-92</v>
      </c>
      <c r="B176" s="39" t="str">
        <f>IF(test7[[#This Row],[Alt BT def]]&lt;&gt;"",IF(LEFT(test7[[#This Row],[Alt BT def]],2)="BT",HYPERLINK("#'EN 16931'!A"&amp;MATCH(test7[[#This Row],[Alt BT def]], 'EN 16931'!A:A, 0),test7[[#This Row],[Alt BT def]]),HYPERLINK("#'EN 16931'!B"&amp;MATCH(test7[[#This Row],[Alt BT def]], 'EN 16931'!B:B, 0),test7[[#This Row],[Alt BT def]])),"")</f>
        <v>BT-99</v>
      </c>
      <c r="C176" s="7" t="s">
        <v>2056</v>
      </c>
      <c r="D176" s="7" t="s">
        <v>2292</v>
      </c>
      <c r="E176" s="42" t="s">
        <v>2546</v>
      </c>
      <c r="F176" s="36" t="s">
        <v>2629</v>
      </c>
      <c r="G176" s="39" t="s">
        <v>2809</v>
      </c>
      <c r="H176" s="38" t="s">
        <v>360</v>
      </c>
      <c r="I176" s="38" t="s">
        <v>368</v>
      </c>
    </row>
    <row r="177" spans="1:9" ht="43.2" x14ac:dyDescent="0.3">
      <c r="A177" s="39" t="str">
        <f>IF(test7[[#This Row],[BT def]]&lt;&gt;"",IF(LEFT(test7[[#This Row],[BT def]],2)="BT",HYPERLINK("#'EN 16931'!A"&amp;MATCH(test7[[#This Row],[BT def]], 'EN 16931'!A:A, 0),test7[[#This Row],[BT def]]),HYPERLINK("#'EN 16931'!B"&amp;MATCH(test7[[#This Row],[BT def]], 'EN 16931'!B:B, 0),test7[[#This Row],[BT def]])),"")</f>
        <v/>
      </c>
      <c r="B177" s="39" t="str">
        <f>IF(test7[[#This Row],[Alt BT def]]&lt;&gt;"",IF(LEFT(test7[[#This Row],[Alt BT def]],2)="BT",HYPERLINK("#'EN 16931'!A"&amp;MATCH(test7[[#This Row],[Alt BT def]], 'EN 16931'!A:A, 0),test7[[#This Row],[Alt BT def]]),HYPERLINK("#'EN 16931'!B"&amp;MATCH(test7[[#This Row],[Alt BT def]], 'EN 16931'!B:B, 0),test7[[#This Row],[Alt BT def]])),"")</f>
        <v/>
      </c>
      <c r="C177" s="7" t="s">
        <v>2068</v>
      </c>
      <c r="D177" s="7" t="s">
        <v>2293</v>
      </c>
      <c r="E177" s="42" t="s">
        <v>2547</v>
      </c>
      <c r="F177" s="42"/>
      <c r="G177" s="39" t="s">
        <v>2810</v>
      </c>
      <c r="H177" s="38"/>
      <c r="I177" s="38"/>
    </row>
    <row r="178" spans="1:9" ht="172.8" x14ac:dyDescent="0.3">
      <c r="A178" s="39" t="str">
        <f>IF(test7[[#This Row],[BT def]]&lt;&gt;"",IF(LEFT(test7[[#This Row],[BT def]],2)="BT",HYPERLINK("#'EN 16931'!A"&amp;MATCH(test7[[#This Row],[BT def]], 'EN 16931'!A:A, 0),test7[[#This Row],[BT def]]),HYPERLINK("#'EN 16931'!B"&amp;MATCH(test7[[#This Row],[BT def]], 'EN 16931'!B:B, 0),test7[[#This Row],[BT def]])),"")</f>
        <v>BT-93</v>
      </c>
      <c r="B178" s="39" t="str">
        <f>IF(test7[[#This Row],[Alt BT def]]&lt;&gt;"",IF(LEFT(test7[[#This Row],[Alt BT def]],2)="BT",HYPERLINK("#'EN 16931'!A"&amp;MATCH(test7[[#This Row],[Alt BT def]], 'EN 16931'!A:A, 0),test7[[#This Row],[Alt BT def]]),HYPERLINK("#'EN 16931'!B"&amp;MATCH(test7[[#This Row],[Alt BT def]], 'EN 16931'!B:B, 0),test7[[#This Row],[Alt BT def]])),"")</f>
        <v>BT-100</v>
      </c>
      <c r="C178" s="7" t="s">
        <v>2058</v>
      </c>
      <c r="D178" s="7" t="s">
        <v>2295</v>
      </c>
      <c r="E178" s="42" t="s">
        <v>2548</v>
      </c>
      <c r="F178" s="36" t="s">
        <v>2630</v>
      </c>
      <c r="G178" s="39" t="s">
        <v>2811</v>
      </c>
      <c r="H178" s="36" t="s">
        <v>361</v>
      </c>
      <c r="I178" s="38" t="s">
        <v>369</v>
      </c>
    </row>
    <row r="179" spans="1:9" ht="43.2" x14ac:dyDescent="0.3">
      <c r="A179" s="39" t="str">
        <f>IF(test7[[#This Row],[BT def]]&lt;&gt;"",IF(LEFT(test7[[#This Row],[BT def]],2)="BT",HYPERLINK("#'EN 16931'!A"&amp;MATCH(test7[[#This Row],[BT def]], 'EN 16931'!A:A, 0),test7[[#This Row],[BT def]]),HYPERLINK("#'EN 16931'!B"&amp;MATCH(test7[[#This Row],[BT def]], 'EN 16931'!B:B, 0),test7[[#This Row],[BT def]])),"")</f>
        <v/>
      </c>
      <c r="B179" s="39" t="str">
        <f>IF(test7[[#This Row],[Alt BT def]]&lt;&gt;"",IF(LEFT(test7[[#This Row],[Alt BT def]],2)="BT",HYPERLINK("#'EN 16931'!A"&amp;MATCH(test7[[#This Row],[Alt BT def]], 'EN 16931'!A:A, 0),test7[[#This Row],[Alt BT def]]),HYPERLINK("#'EN 16931'!B"&amp;MATCH(test7[[#This Row],[Alt BT def]], 'EN 16931'!B:B, 0),test7[[#This Row],[Alt BT def]])),"")</f>
        <v/>
      </c>
      <c r="C179" s="7" t="s">
        <v>2068</v>
      </c>
      <c r="D179" s="7" t="s">
        <v>2293</v>
      </c>
      <c r="E179" s="42" t="s">
        <v>2547</v>
      </c>
      <c r="F179" s="42"/>
      <c r="G179" s="39" t="s">
        <v>2812</v>
      </c>
      <c r="H179" s="38" t="s">
        <v>2099</v>
      </c>
      <c r="I179" s="38" t="s">
        <v>2099</v>
      </c>
    </row>
    <row r="180" spans="1:9" x14ac:dyDescent="0.3">
      <c r="A180" s="39" t="str">
        <f>IF(test7[[#This Row],[BT def]]&lt;&gt;"",IF(LEFT(test7[[#This Row],[BT def]],2)="BT",HYPERLINK("#'EN 16931'!A"&amp;MATCH(test7[[#This Row],[BT def]], 'EN 16931'!A:A, 0),test7[[#This Row],[BT def]]),HYPERLINK("#'EN 16931'!B"&amp;MATCH(test7[[#This Row],[BT def]], 'EN 16931'!B:B, 0),test7[[#This Row],[BT def]])),"")</f>
        <v/>
      </c>
      <c r="B180" s="39" t="str">
        <f>IF(test7[[#This Row],[Alt BT def]]&lt;&gt;"",IF(LEFT(test7[[#This Row],[Alt BT def]],2)="BT",HYPERLINK("#'EN 16931'!A"&amp;MATCH(test7[[#This Row],[Alt BT def]], 'EN 16931'!A:A, 0),test7[[#This Row],[Alt BT def]]),HYPERLINK("#'EN 16931'!B"&amp;MATCH(test7[[#This Row],[Alt BT def]], 'EN 16931'!B:B, 0),test7[[#This Row],[Alt BT def]])),"")</f>
        <v/>
      </c>
      <c r="C180" s="7" t="s">
        <v>2056</v>
      </c>
      <c r="D180" s="7" t="s">
        <v>2297</v>
      </c>
      <c r="E180" s="42" t="s">
        <v>2085</v>
      </c>
      <c r="F180" s="42"/>
      <c r="G180" s="39" t="s">
        <v>2813</v>
      </c>
      <c r="H180" s="38" t="s">
        <v>2099</v>
      </c>
      <c r="I180" s="38" t="s">
        <v>2099</v>
      </c>
    </row>
    <row r="181" spans="1:9" ht="115.2" x14ac:dyDescent="0.3">
      <c r="A181" s="39" t="str">
        <f>IF(test7[[#This Row],[BT def]]&lt;&gt;"",IF(LEFT(test7[[#This Row],[BT def]],2)="BT",HYPERLINK("#'EN 16931'!A"&amp;MATCH(test7[[#This Row],[BT def]], 'EN 16931'!A:A, 0),test7[[#This Row],[BT def]]),HYPERLINK("#'EN 16931'!B"&amp;MATCH(test7[[#This Row],[BT def]], 'EN 16931'!B:B, 0),test7[[#This Row],[BT def]])),"")</f>
        <v>BT-95</v>
      </c>
      <c r="B181" s="39" t="str">
        <f>IF(test7[[#This Row],[Alt BT def]]&lt;&gt;"",IF(LEFT(test7[[#This Row],[Alt BT def]],2)="BT",HYPERLINK("#'EN 16931'!A"&amp;MATCH(test7[[#This Row],[Alt BT def]], 'EN 16931'!A:A, 0),test7[[#This Row],[Alt BT def]]),HYPERLINK("#'EN 16931'!B"&amp;MATCH(test7[[#This Row],[Alt BT def]], 'EN 16931'!B:B, 0),test7[[#This Row],[Alt BT def]])),"")</f>
        <v>BT-102</v>
      </c>
      <c r="C181" s="7" t="s">
        <v>2056</v>
      </c>
      <c r="D181" s="7" t="s">
        <v>2128</v>
      </c>
      <c r="E181" s="42" t="s">
        <v>2549</v>
      </c>
      <c r="F181" s="36" t="s">
        <v>2631</v>
      </c>
      <c r="G181" s="39" t="s">
        <v>2814</v>
      </c>
      <c r="H181" s="38" t="s">
        <v>363</v>
      </c>
      <c r="I181" s="38" t="s">
        <v>371</v>
      </c>
    </row>
    <row r="182" spans="1:9" ht="100.8" x14ac:dyDescent="0.3">
      <c r="A182" s="39" t="str">
        <f>IF(test7[[#This Row],[BT def]]&lt;&gt;"",IF(LEFT(test7[[#This Row],[BT def]],2)="BT",HYPERLINK("#'EN 16931'!A"&amp;MATCH(test7[[#This Row],[BT def]], 'EN 16931'!A:A, 0),test7[[#This Row],[BT def]]),HYPERLINK("#'EN 16931'!B"&amp;MATCH(test7[[#This Row],[BT def]], 'EN 16931'!B:B, 0),test7[[#This Row],[BT def]])),"")</f>
        <v>BT-96</v>
      </c>
      <c r="B182" s="39" t="str">
        <f>IF(test7[[#This Row],[Alt BT def]]&lt;&gt;"",IF(LEFT(test7[[#This Row],[Alt BT def]],2)="BT",HYPERLINK("#'EN 16931'!A"&amp;MATCH(test7[[#This Row],[Alt BT def]], 'EN 16931'!A:A, 0),test7[[#This Row],[Alt BT def]]),HYPERLINK("#'EN 16931'!B"&amp;MATCH(test7[[#This Row],[Alt BT def]], 'EN 16931'!B:B, 0),test7[[#This Row],[Alt BT def]])),"")</f>
        <v>BT-103</v>
      </c>
      <c r="C182" s="7" t="s">
        <v>2058</v>
      </c>
      <c r="D182" s="7" t="s">
        <v>2299</v>
      </c>
      <c r="E182" s="42" t="s">
        <v>2550</v>
      </c>
      <c r="F182" s="36" t="s">
        <v>2632</v>
      </c>
      <c r="G182" s="39" t="s">
        <v>2815</v>
      </c>
      <c r="H182" s="36" t="s">
        <v>364</v>
      </c>
      <c r="I182" s="38" t="s">
        <v>372</v>
      </c>
    </row>
    <row r="183" spans="1:9" x14ac:dyDescent="0.3">
      <c r="A183" s="39" t="str">
        <f>IF(test7[[#This Row],[BT def]]&lt;&gt;"",IF(LEFT(test7[[#This Row],[BT def]],2)="BT",HYPERLINK("#'EN 16931'!A"&amp;MATCH(test7[[#This Row],[BT def]], 'EN 16931'!A:A, 0),test7[[#This Row],[BT def]]),HYPERLINK("#'EN 16931'!B"&amp;MATCH(test7[[#This Row],[BT def]], 'EN 16931'!B:B, 0),test7[[#This Row],[BT def]])),"")</f>
        <v/>
      </c>
      <c r="B183" s="39" t="str">
        <f>IF(test7[[#This Row],[Alt BT def]]&lt;&gt;"",IF(LEFT(test7[[#This Row],[Alt BT def]],2)="BT",HYPERLINK("#'EN 16931'!A"&amp;MATCH(test7[[#This Row],[Alt BT def]], 'EN 16931'!A:A, 0),test7[[#This Row],[Alt BT def]]),HYPERLINK("#'EN 16931'!B"&amp;MATCH(test7[[#This Row],[Alt BT def]], 'EN 16931'!B:B, 0),test7[[#This Row],[Alt BT def]])),"")</f>
        <v/>
      </c>
      <c r="C183" s="7" t="s">
        <v>2056</v>
      </c>
      <c r="D183" s="7" t="s">
        <v>2253</v>
      </c>
      <c r="E183" s="42" t="s">
        <v>2078</v>
      </c>
      <c r="F183" s="42"/>
      <c r="G183" s="39" t="s">
        <v>2816</v>
      </c>
      <c r="H183" s="38" t="s">
        <v>2099</v>
      </c>
      <c r="I183" s="38" t="s">
        <v>2099</v>
      </c>
    </row>
    <row r="184" spans="1:9" ht="43.2" x14ac:dyDescent="0.3">
      <c r="A184" s="39" t="str">
        <f>IF(test7[[#This Row],[BT def]]&lt;&gt;"",IF(LEFT(test7[[#This Row],[BT def]],2)="BT",HYPERLINK("#'EN 16931'!A"&amp;MATCH(test7[[#This Row],[BT def]], 'EN 16931'!A:A, 0),test7[[#This Row],[BT def]]),HYPERLINK("#'EN 16931'!B"&amp;MATCH(test7[[#This Row],[BT def]], 'EN 16931'!B:B, 0),test7[[#This Row],[BT def]])),"")</f>
        <v/>
      </c>
      <c r="B184" s="39" t="str">
        <f>IF(test7[[#This Row],[Alt BT def]]&lt;&gt;"",IF(LEFT(test7[[#This Row],[Alt BT def]],2)="BT",HYPERLINK("#'EN 16931'!A"&amp;MATCH(test7[[#This Row],[Alt BT def]], 'EN 16931'!A:A, 0),test7[[#This Row],[Alt BT def]]),HYPERLINK("#'EN 16931'!B"&amp;MATCH(test7[[#This Row],[Alt BT def]], 'EN 16931'!B:B, 0),test7[[#This Row],[Alt BT def]])),"")</f>
        <v/>
      </c>
      <c r="C184" s="7" t="s">
        <v>2056</v>
      </c>
      <c r="D184" s="7" t="s">
        <v>2170</v>
      </c>
      <c r="E184" s="42" t="s">
        <v>2487</v>
      </c>
      <c r="F184" s="42"/>
      <c r="G184" s="39" t="s">
        <v>2817</v>
      </c>
      <c r="H184" s="38" t="s">
        <v>2099</v>
      </c>
      <c r="I184" s="38" t="s">
        <v>2099</v>
      </c>
    </row>
    <row r="185" spans="1:9" ht="72" x14ac:dyDescent="0.3">
      <c r="A185" s="39" t="str">
        <f>IF(test7[[#This Row],[BT def]]&lt;&gt;"",IF(LEFT(test7[[#This Row],[BT def]],2)="BT",HYPERLINK("#'EN 16931'!A"&amp;MATCH(test7[[#This Row],[BT def]], 'EN 16931'!A:A, 0),test7[[#This Row],[BT def]]),HYPERLINK("#'EN 16931'!B"&amp;MATCH(test7[[#This Row],[BT def]], 'EN 16931'!B:B, 0),test7[[#This Row],[BT def]])),"")</f>
        <v/>
      </c>
      <c r="B185" s="39" t="str">
        <f>IF(test7[[#This Row],[Alt BT def]]&lt;&gt;"",IF(LEFT(test7[[#This Row],[Alt BT def]],2)="BT",HYPERLINK("#'EN 16931'!A"&amp;MATCH(test7[[#This Row],[Alt BT def]], 'EN 16931'!A:A, 0),test7[[#This Row],[Alt BT def]]),HYPERLINK("#'EN 16931'!B"&amp;MATCH(test7[[#This Row],[Alt BT def]], 'EN 16931'!B:B, 0),test7[[#This Row],[Alt BT def]])),"")</f>
        <v/>
      </c>
      <c r="C185" s="7" t="s">
        <v>2086</v>
      </c>
      <c r="D185" s="7" t="s">
        <v>2302</v>
      </c>
      <c r="E185" s="42" t="s">
        <v>2551</v>
      </c>
      <c r="F185" s="42"/>
      <c r="G185" s="39" t="s">
        <v>2818</v>
      </c>
      <c r="H185" s="38" t="s">
        <v>2099</v>
      </c>
      <c r="I185" s="38" t="s">
        <v>2099</v>
      </c>
    </row>
    <row r="186" spans="1:9" ht="172.8" x14ac:dyDescent="0.3">
      <c r="A186" s="39" t="str">
        <f>IF(test7[[#This Row],[BT def]]&lt;&gt;"",IF(LEFT(test7[[#This Row],[BT def]],2)="BT",HYPERLINK("#'EN 16931'!A"&amp;MATCH(test7[[#This Row],[BT def]], 'EN 16931'!A:A, 0),test7[[#This Row],[BT def]]),HYPERLINK("#'EN 16931'!B"&amp;MATCH(test7[[#This Row],[BT def]], 'EN 16931'!B:B, 0),test7[[#This Row],[BT def]])),"")</f>
        <v>BT-110</v>
      </c>
      <c r="B186" s="39" t="str">
        <f>IF(test7[[#This Row],[Alt BT def]]&lt;&gt;"",IF(LEFT(test7[[#This Row],[Alt BT def]],2)="BT",HYPERLINK("#'EN 16931'!A"&amp;MATCH(test7[[#This Row],[Alt BT def]], 'EN 16931'!A:A, 0),test7[[#This Row],[Alt BT def]]),HYPERLINK("#'EN 16931'!B"&amp;MATCH(test7[[#This Row],[Alt BT def]], 'EN 16931'!B:B, 0),test7[[#This Row],[Alt BT def]])),"")</f>
        <v>BT-111</v>
      </c>
      <c r="C186" s="7" t="s">
        <v>2056</v>
      </c>
      <c r="D186" s="7" t="s">
        <v>2304</v>
      </c>
      <c r="E186" s="42" t="s">
        <v>2552</v>
      </c>
      <c r="F186" s="36" t="s">
        <v>2633</v>
      </c>
      <c r="G186" s="39" t="s">
        <v>2819</v>
      </c>
      <c r="H186" s="38" t="s">
        <v>378</v>
      </c>
      <c r="I186" s="38" t="s">
        <v>379</v>
      </c>
    </row>
    <row r="187" spans="1:9" ht="43.2" x14ac:dyDescent="0.3">
      <c r="A187" s="39" t="str">
        <f>IF(test7[[#This Row],[BT def]]&lt;&gt;"",IF(LEFT(test7[[#This Row],[BT def]],2)="BT",HYPERLINK("#'EN 16931'!A"&amp;MATCH(test7[[#This Row],[BT def]], 'EN 16931'!A:A, 0),test7[[#This Row],[BT def]]),HYPERLINK("#'EN 16931'!B"&amp;MATCH(test7[[#This Row],[BT def]], 'EN 16931'!B:B, 0),test7[[#This Row],[BT def]])),"")</f>
        <v/>
      </c>
      <c r="B187" s="39" t="str">
        <f>IF(test7[[#This Row],[Alt BT def]]&lt;&gt;"",IF(LEFT(test7[[#This Row],[Alt BT def]],2)="BT",HYPERLINK("#'EN 16931'!A"&amp;MATCH(test7[[#This Row],[Alt BT def]], 'EN 16931'!A:A, 0),test7[[#This Row],[Alt BT def]]),HYPERLINK("#'EN 16931'!B"&amp;MATCH(test7[[#This Row],[Alt BT def]], 'EN 16931'!B:B, 0),test7[[#This Row],[Alt BT def]])),"")</f>
        <v/>
      </c>
      <c r="C187" s="7" t="s">
        <v>2068</v>
      </c>
      <c r="D187" s="7" t="s">
        <v>2293</v>
      </c>
      <c r="E187" s="42" t="s">
        <v>2553</v>
      </c>
      <c r="F187" s="42"/>
      <c r="G187" s="39" t="s">
        <v>2820</v>
      </c>
      <c r="H187" s="38" t="s">
        <v>2099</v>
      </c>
      <c r="I187" s="38" t="s">
        <v>2099</v>
      </c>
    </row>
    <row r="188" spans="1:9" ht="100.8" x14ac:dyDescent="0.3">
      <c r="A188" s="39" t="str">
        <f>IF(test7[[#This Row],[BT def]]&lt;&gt;"",IF(LEFT(test7[[#This Row],[BT def]],2)="BT",HYPERLINK("#'EN 16931'!A"&amp;MATCH(test7[[#This Row],[BT def]], 'EN 16931'!A:A, 0),test7[[#This Row],[BT def]]),HYPERLINK("#'EN 16931'!B"&amp;MATCH(test7[[#This Row],[BT def]], 'EN 16931'!B:B, 0),test7[[#This Row],[BT def]])),"")</f>
        <v>BG-23</v>
      </c>
      <c r="B188" s="39" t="str">
        <f>IF(test7[[#This Row],[Alt BT def]]&lt;&gt;"",IF(LEFT(test7[[#This Row],[Alt BT def]],2)="BT",HYPERLINK("#'EN 16931'!A"&amp;MATCH(test7[[#This Row],[Alt BT def]], 'EN 16931'!A:A, 0),test7[[#This Row],[Alt BT def]]),HYPERLINK("#'EN 16931'!B"&amp;MATCH(test7[[#This Row],[Alt BT def]], 'EN 16931'!B:B, 0),test7[[#This Row],[Alt BT def]])),"")</f>
        <v/>
      </c>
      <c r="C188" s="7" t="s">
        <v>2060</v>
      </c>
      <c r="D188" s="7" t="s">
        <v>2306</v>
      </c>
      <c r="E188" s="42" t="s">
        <v>2554</v>
      </c>
      <c r="F188" s="42"/>
      <c r="G188" s="39" t="s">
        <v>2821</v>
      </c>
      <c r="H188" s="38" t="s">
        <v>380</v>
      </c>
      <c r="I188" s="38" t="s">
        <v>2099</v>
      </c>
    </row>
    <row r="189" spans="1:9" ht="144" x14ac:dyDescent="0.3">
      <c r="A189" s="39" t="str">
        <f>IF(test7[[#This Row],[BT def]]&lt;&gt;"",IF(LEFT(test7[[#This Row],[BT def]],2)="BT",HYPERLINK("#'EN 16931'!A"&amp;MATCH(test7[[#This Row],[BT def]], 'EN 16931'!A:A, 0),test7[[#This Row],[BT def]]),HYPERLINK("#'EN 16931'!B"&amp;MATCH(test7[[#This Row],[BT def]], 'EN 16931'!B:B, 0),test7[[#This Row],[BT def]])),"")</f>
        <v>BT-116</v>
      </c>
      <c r="B189" s="39" t="str">
        <f>IF(test7[[#This Row],[Alt BT def]]&lt;&gt;"",IF(LEFT(test7[[#This Row],[Alt BT def]],2)="BT",HYPERLINK("#'EN 16931'!A"&amp;MATCH(test7[[#This Row],[Alt BT def]], 'EN 16931'!A:A, 0),test7[[#This Row],[Alt BT def]]),HYPERLINK("#'EN 16931'!B"&amp;MATCH(test7[[#This Row],[Alt BT def]], 'EN 16931'!B:B, 0),test7[[#This Row],[Alt BT def]])),"")</f>
        <v/>
      </c>
      <c r="C189" s="7" t="s">
        <v>2056</v>
      </c>
      <c r="D189" s="7" t="s">
        <v>2307</v>
      </c>
      <c r="E189" s="42" t="s">
        <v>2555</v>
      </c>
      <c r="F189" s="42"/>
      <c r="G189" s="39" t="s">
        <v>2822</v>
      </c>
      <c r="H189" s="38" t="s">
        <v>54</v>
      </c>
      <c r="I189" s="38" t="s">
        <v>2099</v>
      </c>
    </row>
    <row r="190" spans="1:9" ht="43.2" x14ac:dyDescent="0.3">
      <c r="A190" s="39" t="str">
        <f>IF(test7[[#This Row],[BT def]]&lt;&gt;"",IF(LEFT(test7[[#This Row],[BT def]],2)="BT",HYPERLINK("#'EN 16931'!A"&amp;MATCH(test7[[#This Row],[BT def]], 'EN 16931'!A:A, 0),test7[[#This Row],[BT def]]),HYPERLINK("#'EN 16931'!B"&amp;MATCH(test7[[#This Row],[BT def]], 'EN 16931'!B:B, 0),test7[[#This Row],[BT def]])),"")</f>
        <v/>
      </c>
      <c r="B190" s="39" t="str">
        <f>IF(test7[[#This Row],[Alt BT def]]&lt;&gt;"",IF(LEFT(test7[[#This Row],[Alt BT def]],2)="BT",HYPERLINK("#'EN 16931'!A"&amp;MATCH(test7[[#This Row],[Alt BT def]], 'EN 16931'!A:A, 0),test7[[#This Row],[Alt BT def]]),HYPERLINK("#'EN 16931'!B"&amp;MATCH(test7[[#This Row],[Alt BT def]], 'EN 16931'!B:B, 0),test7[[#This Row],[Alt BT def]])),"")</f>
        <v/>
      </c>
      <c r="C190" s="7" t="s">
        <v>2068</v>
      </c>
      <c r="D190" s="7" t="s">
        <v>2308</v>
      </c>
      <c r="E190" s="42" t="s">
        <v>2547</v>
      </c>
      <c r="F190" s="42"/>
      <c r="G190" s="39" t="s">
        <v>2823</v>
      </c>
      <c r="H190" s="38" t="s">
        <v>2099</v>
      </c>
      <c r="I190" s="38" t="s">
        <v>2099</v>
      </c>
    </row>
    <row r="191" spans="1:9" ht="100.8" x14ac:dyDescent="0.3">
      <c r="A191" s="39" t="str">
        <f>IF(test7[[#This Row],[BT def]]&lt;&gt;"",IF(LEFT(test7[[#This Row],[BT def]],2)="BT",HYPERLINK("#'EN 16931'!A"&amp;MATCH(test7[[#This Row],[BT def]], 'EN 16931'!A:A, 0),test7[[#This Row],[BT def]]),HYPERLINK("#'EN 16931'!B"&amp;MATCH(test7[[#This Row],[BT def]], 'EN 16931'!B:B, 0),test7[[#This Row],[BT def]])),"")</f>
        <v>BT-117</v>
      </c>
      <c r="B191" s="39" t="str">
        <f>IF(test7[[#This Row],[Alt BT def]]&lt;&gt;"",IF(LEFT(test7[[#This Row],[Alt BT def]],2)="BT",HYPERLINK("#'EN 16931'!A"&amp;MATCH(test7[[#This Row],[Alt BT def]], 'EN 16931'!A:A, 0),test7[[#This Row],[Alt BT def]]),HYPERLINK("#'EN 16931'!B"&amp;MATCH(test7[[#This Row],[Alt BT def]], 'EN 16931'!B:B, 0),test7[[#This Row],[Alt BT def]])),"")</f>
        <v/>
      </c>
      <c r="C191" s="7" t="s">
        <v>2056</v>
      </c>
      <c r="D191" s="7" t="s">
        <v>2310</v>
      </c>
      <c r="E191" s="42" t="s">
        <v>2556</v>
      </c>
      <c r="F191" s="42"/>
      <c r="G191" s="39" t="s">
        <v>858</v>
      </c>
      <c r="H191" s="38" t="s">
        <v>56</v>
      </c>
      <c r="I191" s="38" t="s">
        <v>2099</v>
      </c>
    </row>
    <row r="192" spans="1:9" ht="43.2" x14ac:dyDescent="0.3">
      <c r="A192" s="39" t="str">
        <f>IF(test7[[#This Row],[BT def]]&lt;&gt;"",IF(LEFT(test7[[#This Row],[BT def]],2)="BT",HYPERLINK("#'EN 16931'!A"&amp;MATCH(test7[[#This Row],[BT def]], 'EN 16931'!A:A, 0),test7[[#This Row],[BT def]]),HYPERLINK("#'EN 16931'!B"&amp;MATCH(test7[[#This Row],[BT def]], 'EN 16931'!B:B, 0),test7[[#This Row],[BT def]])),"")</f>
        <v/>
      </c>
      <c r="B192" s="39" t="str">
        <f>IF(test7[[#This Row],[Alt BT def]]&lt;&gt;"",IF(LEFT(test7[[#This Row],[Alt BT def]],2)="BT",HYPERLINK("#'EN 16931'!A"&amp;MATCH(test7[[#This Row],[Alt BT def]], 'EN 16931'!A:A, 0),test7[[#This Row],[Alt BT def]]),HYPERLINK("#'EN 16931'!B"&amp;MATCH(test7[[#This Row],[Alt BT def]], 'EN 16931'!B:B, 0),test7[[#This Row],[Alt BT def]])),"")</f>
        <v/>
      </c>
      <c r="C192" s="7" t="s">
        <v>2068</v>
      </c>
      <c r="D192" s="7" t="s">
        <v>2308</v>
      </c>
      <c r="E192" s="42" t="s">
        <v>2547</v>
      </c>
      <c r="F192" s="42"/>
      <c r="G192" s="39" t="s">
        <v>2824</v>
      </c>
      <c r="H192" s="38" t="s">
        <v>2099</v>
      </c>
      <c r="I192" s="38" t="s">
        <v>2099</v>
      </c>
    </row>
    <row r="193" spans="1:9" x14ac:dyDescent="0.3">
      <c r="A193" s="39" t="str">
        <f>IF(test7[[#This Row],[BT def]]&lt;&gt;"",IF(LEFT(test7[[#This Row],[BT def]],2)="BT",HYPERLINK("#'EN 16931'!A"&amp;MATCH(test7[[#This Row],[BT def]], 'EN 16931'!A:A, 0),test7[[#This Row],[BT def]]),HYPERLINK("#'EN 16931'!B"&amp;MATCH(test7[[#This Row],[BT def]], 'EN 16931'!B:B, 0),test7[[#This Row],[BT def]])),"")</f>
        <v/>
      </c>
      <c r="B193" s="39" t="str">
        <f>IF(test7[[#This Row],[Alt BT def]]&lt;&gt;"",IF(LEFT(test7[[#This Row],[Alt BT def]],2)="BT",HYPERLINK("#'EN 16931'!A"&amp;MATCH(test7[[#This Row],[Alt BT def]], 'EN 16931'!A:A, 0),test7[[#This Row],[Alt BT def]]),HYPERLINK("#'EN 16931'!B"&amp;MATCH(test7[[#This Row],[Alt BT def]], 'EN 16931'!B:B, 0),test7[[#This Row],[Alt BT def]])),"")</f>
        <v/>
      </c>
      <c r="C193" s="7" t="s">
        <v>2056</v>
      </c>
      <c r="D193" s="7" t="s">
        <v>2313</v>
      </c>
      <c r="E193" s="42" t="s">
        <v>2087</v>
      </c>
      <c r="F193" s="42"/>
      <c r="G193" s="39" t="s">
        <v>2825</v>
      </c>
      <c r="H193" s="38" t="s">
        <v>2099</v>
      </c>
      <c r="I193" s="38" t="s">
        <v>2099</v>
      </c>
    </row>
    <row r="194" spans="1:9" ht="72" x14ac:dyDescent="0.3">
      <c r="A194" s="39" t="str">
        <f>IF(test7[[#This Row],[BT def]]&lt;&gt;"",IF(LEFT(test7[[#This Row],[BT def]],2)="BT",HYPERLINK("#'EN 16931'!A"&amp;MATCH(test7[[#This Row],[BT def]], 'EN 16931'!A:A, 0),test7[[#This Row],[BT def]]),HYPERLINK("#'EN 16931'!B"&amp;MATCH(test7[[#This Row],[BT def]], 'EN 16931'!B:B, 0),test7[[#This Row],[BT def]])),"")</f>
        <v>BT-118</v>
      </c>
      <c r="B194" s="39" t="str">
        <f>IF(test7[[#This Row],[Alt BT def]]&lt;&gt;"",IF(LEFT(test7[[#This Row],[Alt BT def]],2)="BT",HYPERLINK("#'EN 16931'!A"&amp;MATCH(test7[[#This Row],[Alt BT def]], 'EN 16931'!A:A, 0),test7[[#This Row],[Alt BT def]]),HYPERLINK("#'EN 16931'!B"&amp;MATCH(test7[[#This Row],[Alt BT def]], 'EN 16931'!B:B, 0),test7[[#This Row],[Alt BT def]])),"")</f>
        <v/>
      </c>
      <c r="C194" s="7" t="s">
        <v>2056</v>
      </c>
      <c r="D194" s="7" t="s">
        <v>2170</v>
      </c>
      <c r="E194" s="42" t="s">
        <v>2557</v>
      </c>
      <c r="F194" s="42"/>
      <c r="G194" s="39" t="s">
        <v>2826</v>
      </c>
      <c r="H194" s="38" t="s">
        <v>381</v>
      </c>
      <c r="I194" s="38" t="s">
        <v>2099</v>
      </c>
    </row>
    <row r="195" spans="1:9" ht="86.4" x14ac:dyDescent="0.3">
      <c r="A195" s="39" t="str">
        <f>IF(test7[[#This Row],[BT def]]&lt;&gt;"",IF(LEFT(test7[[#This Row],[BT def]],2)="BT",HYPERLINK("#'EN 16931'!A"&amp;MATCH(test7[[#This Row],[BT def]], 'EN 16931'!A:A, 0),test7[[#This Row],[BT def]]),HYPERLINK("#'EN 16931'!B"&amp;MATCH(test7[[#This Row],[BT def]], 'EN 16931'!B:B, 0),test7[[#This Row],[BT def]])),"")</f>
        <v>BT-119</v>
      </c>
      <c r="B195" s="39" t="str">
        <f>IF(test7[[#This Row],[Alt BT def]]&lt;&gt;"",IF(LEFT(test7[[#This Row],[Alt BT def]],2)="BT",HYPERLINK("#'EN 16931'!A"&amp;MATCH(test7[[#This Row],[Alt BT def]], 'EN 16931'!A:A, 0),test7[[#This Row],[Alt BT def]]),HYPERLINK("#'EN 16931'!B"&amp;MATCH(test7[[#This Row],[Alt BT def]], 'EN 16931'!B:B, 0),test7[[#This Row],[Alt BT def]])),"")</f>
        <v/>
      </c>
      <c r="C195" s="7" t="s">
        <v>2058</v>
      </c>
      <c r="D195" s="7" t="s">
        <v>2315</v>
      </c>
      <c r="E195" s="42" t="s">
        <v>2558</v>
      </c>
      <c r="F195" s="42"/>
      <c r="G195" s="39" t="s">
        <v>2827</v>
      </c>
      <c r="H195" s="38" t="s">
        <v>153</v>
      </c>
      <c r="I195" s="38" t="s">
        <v>2099</v>
      </c>
    </row>
    <row r="196" spans="1:9" ht="57.6" x14ac:dyDescent="0.3">
      <c r="A196" s="39" t="str">
        <f>IF(test7[[#This Row],[BT def]]&lt;&gt;"",IF(LEFT(test7[[#This Row],[BT def]],2)="BT",HYPERLINK("#'EN 16931'!A"&amp;MATCH(test7[[#This Row],[BT def]], 'EN 16931'!A:A, 0),test7[[#This Row],[BT def]]),HYPERLINK("#'EN 16931'!B"&amp;MATCH(test7[[#This Row],[BT def]], 'EN 16931'!B:B, 0),test7[[#This Row],[BT def]])),"")</f>
        <v>BT-121</v>
      </c>
      <c r="B196" s="39" t="str">
        <f>IF(test7[[#This Row],[Alt BT def]]&lt;&gt;"",IF(LEFT(test7[[#This Row],[Alt BT def]],2)="BT",HYPERLINK("#'EN 16931'!A"&amp;MATCH(test7[[#This Row],[Alt BT def]], 'EN 16931'!A:A, 0),test7[[#This Row],[Alt BT def]]),HYPERLINK("#'EN 16931'!B"&amp;MATCH(test7[[#This Row],[Alt BT def]], 'EN 16931'!B:B, 0),test7[[#This Row],[Alt BT def]])),"")</f>
        <v/>
      </c>
      <c r="C196" s="7" t="s">
        <v>2058</v>
      </c>
      <c r="D196" s="7" t="s">
        <v>2316</v>
      </c>
      <c r="E196" s="42" t="s">
        <v>2559</v>
      </c>
      <c r="F196" s="42"/>
      <c r="G196" s="39" t="s">
        <v>2828</v>
      </c>
      <c r="H196" s="38" t="s">
        <v>382</v>
      </c>
      <c r="I196" s="38" t="s">
        <v>2099</v>
      </c>
    </row>
    <row r="197" spans="1:9" ht="129.6" x14ac:dyDescent="0.3">
      <c r="A197" s="39" t="str">
        <f>IF(test7[[#This Row],[BT def]]&lt;&gt;"",IF(LEFT(test7[[#This Row],[BT def]],2)="BT",HYPERLINK("#'EN 16931'!A"&amp;MATCH(test7[[#This Row],[BT def]], 'EN 16931'!A:A, 0),test7[[#This Row],[BT def]]),HYPERLINK("#'EN 16931'!B"&amp;MATCH(test7[[#This Row],[BT def]], 'EN 16931'!B:B, 0),test7[[#This Row],[BT def]])),"")</f>
        <v>BT-120</v>
      </c>
      <c r="B197" s="39" t="str">
        <f>IF(test7[[#This Row],[Alt BT def]]&lt;&gt;"",IF(LEFT(test7[[#This Row],[Alt BT def]],2)="BT",HYPERLINK("#'EN 16931'!A"&amp;MATCH(test7[[#This Row],[Alt BT def]], 'EN 16931'!A:A, 0),test7[[#This Row],[Alt BT def]]),HYPERLINK("#'EN 16931'!B"&amp;MATCH(test7[[#This Row],[Alt BT def]], 'EN 16931'!B:B, 0),test7[[#This Row],[Alt BT def]])),"")</f>
        <v/>
      </c>
      <c r="C197" s="7" t="s">
        <v>2058</v>
      </c>
      <c r="D197" s="7" t="s">
        <v>2317</v>
      </c>
      <c r="E197" s="42" t="s">
        <v>2560</v>
      </c>
      <c r="F197" s="42"/>
      <c r="G197" s="39" t="s">
        <v>2829</v>
      </c>
      <c r="H197" s="38" t="s">
        <v>65</v>
      </c>
      <c r="I197" s="38" t="s">
        <v>2099</v>
      </c>
    </row>
    <row r="198" spans="1:9" x14ac:dyDescent="0.3">
      <c r="A198" s="39" t="str">
        <f>IF(test7[[#This Row],[BT def]]&lt;&gt;"",IF(LEFT(test7[[#This Row],[BT def]],2)="BT",HYPERLINK("#'EN 16931'!A"&amp;MATCH(test7[[#This Row],[BT def]], 'EN 16931'!A:A, 0),test7[[#This Row],[BT def]]),HYPERLINK("#'EN 16931'!B"&amp;MATCH(test7[[#This Row],[BT def]], 'EN 16931'!B:B, 0),test7[[#This Row],[BT def]])),"")</f>
        <v/>
      </c>
      <c r="B198" s="39" t="str">
        <f>IF(test7[[#This Row],[Alt BT def]]&lt;&gt;"",IF(LEFT(test7[[#This Row],[Alt BT def]],2)="BT",HYPERLINK("#'EN 16931'!A"&amp;MATCH(test7[[#This Row],[Alt BT def]], 'EN 16931'!A:A, 0),test7[[#This Row],[Alt BT def]]),HYPERLINK("#'EN 16931'!B"&amp;MATCH(test7[[#This Row],[Alt BT def]], 'EN 16931'!B:B, 0),test7[[#This Row],[Alt BT def]])),"")</f>
        <v/>
      </c>
      <c r="C198" s="7" t="s">
        <v>2056</v>
      </c>
      <c r="D198" s="7" t="s">
        <v>2192</v>
      </c>
      <c r="E198" s="42" t="s">
        <v>2078</v>
      </c>
      <c r="F198" s="42"/>
      <c r="G198" s="39" t="s">
        <v>2830</v>
      </c>
      <c r="H198" s="38" t="s">
        <v>2099</v>
      </c>
      <c r="I198" s="38" t="s">
        <v>2099</v>
      </c>
    </row>
    <row r="199" spans="1:9" ht="43.2" x14ac:dyDescent="0.3">
      <c r="A199" s="39" t="str">
        <f>IF(test7[[#This Row],[BT def]]&lt;&gt;"",IF(LEFT(test7[[#This Row],[BT def]],2)="BT",HYPERLINK("#'EN 16931'!A"&amp;MATCH(test7[[#This Row],[BT def]], 'EN 16931'!A:A, 0),test7[[#This Row],[BT def]]),HYPERLINK("#'EN 16931'!B"&amp;MATCH(test7[[#This Row],[BT def]], 'EN 16931'!B:B, 0),test7[[#This Row],[BT def]])),"")</f>
        <v/>
      </c>
      <c r="B199" s="39" t="str">
        <f>IF(test7[[#This Row],[Alt BT def]]&lt;&gt;"",IF(LEFT(test7[[#This Row],[Alt BT def]],2)="BT",HYPERLINK("#'EN 16931'!A"&amp;MATCH(test7[[#This Row],[Alt BT def]], 'EN 16931'!A:A, 0),test7[[#This Row],[Alt BT def]]),HYPERLINK("#'EN 16931'!B"&amp;MATCH(test7[[#This Row],[Alt BT def]], 'EN 16931'!B:B, 0),test7[[#This Row],[Alt BT def]])),"")</f>
        <v/>
      </c>
      <c r="C199" s="7" t="s">
        <v>2056</v>
      </c>
      <c r="D199" s="7" t="s">
        <v>2194</v>
      </c>
      <c r="E199" s="42" t="s">
        <v>2487</v>
      </c>
      <c r="F199" s="42"/>
      <c r="G199" s="39" t="s">
        <v>2831</v>
      </c>
      <c r="H199" s="38" t="s">
        <v>2099</v>
      </c>
      <c r="I199" s="38" t="s">
        <v>2099</v>
      </c>
    </row>
    <row r="200" spans="1:9" ht="57.6" x14ac:dyDescent="0.3">
      <c r="A200" s="39" t="str">
        <f>IF(test7[[#This Row],[BT def]]&lt;&gt;"",IF(LEFT(test7[[#This Row],[BT def]],2)="BT",HYPERLINK("#'EN 16931'!A"&amp;MATCH(test7[[#This Row],[BT def]], 'EN 16931'!A:A, 0),test7[[#This Row],[BT def]]),HYPERLINK("#'EN 16931'!B"&amp;MATCH(test7[[#This Row],[BT def]], 'EN 16931'!B:B, 0),test7[[#This Row],[BT def]])),"")</f>
        <v>BG-22</v>
      </c>
      <c r="B200" s="39" t="str">
        <f>IF(test7[[#This Row],[Alt BT def]]&lt;&gt;"",IF(LEFT(test7[[#This Row],[Alt BT def]],2)="BT",HYPERLINK("#'EN 16931'!A"&amp;MATCH(test7[[#This Row],[Alt BT def]], 'EN 16931'!A:A, 0),test7[[#This Row],[Alt BT def]]),HYPERLINK("#'EN 16931'!B"&amp;MATCH(test7[[#This Row],[Alt BT def]], 'EN 16931'!B:B, 0),test7[[#This Row],[Alt BT def]])),"")</f>
        <v/>
      </c>
      <c r="C200" s="7" t="s">
        <v>2056</v>
      </c>
      <c r="D200" s="7" t="s">
        <v>2320</v>
      </c>
      <c r="E200" s="42" t="s">
        <v>2561</v>
      </c>
      <c r="F200" s="42"/>
      <c r="G200" s="39" t="s">
        <v>845</v>
      </c>
      <c r="H200" s="38" t="s">
        <v>375</v>
      </c>
      <c r="I200" s="38" t="s">
        <v>2099</v>
      </c>
    </row>
    <row r="201" spans="1:9" ht="100.8" x14ac:dyDescent="0.3">
      <c r="A201" s="39" t="str">
        <f>IF(test7[[#This Row],[BT def]]&lt;&gt;"",IF(LEFT(test7[[#This Row],[BT def]],2)="BT",HYPERLINK("#'EN 16931'!A"&amp;MATCH(test7[[#This Row],[BT def]], 'EN 16931'!A:A, 0),test7[[#This Row],[BT def]]),HYPERLINK("#'EN 16931'!B"&amp;MATCH(test7[[#This Row],[BT def]], 'EN 16931'!B:B, 0),test7[[#This Row],[BT def]])),"")</f>
        <v>BT-106</v>
      </c>
      <c r="B201" s="39" t="str">
        <f>IF(test7[[#This Row],[Alt BT def]]&lt;&gt;"",IF(LEFT(test7[[#This Row],[Alt BT def]],2)="BT",HYPERLINK("#'EN 16931'!A"&amp;MATCH(test7[[#This Row],[Alt BT def]], 'EN 16931'!A:A, 0),test7[[#This Row],[Alt BT def]]),HYPERLINK("#'EN 16931'!B"&amp;MATCH(test7[[#This Row],[Alt BT def]], 'EN 16931'!B:B, 0),test7[[#This Row],[Alt BT def]])),"")</f>
        <v/>
      </c>
      <c r="C201" s="7" t="s">
        <v>2056</v>
      </c>
      <c r="D201" s="7" t="s">
        <v>2322</v>
      </c>
      <c r="E201" s="42" t="s">
        <v>2562</v>
      </c>
      <c r="F201" s="42"/>
      <c r="G201" s="39" t="s">
        <v>846</v>
      </c>
      <c r="H201" s="38" t="s">
        <v>160</v>
      </c>
      <c r="I201" s="38" t="s">
        <v>2099</v>
      </c>
    </row>
    <row r="202" spans="1:9" ht="43.2" x14ac:dyDescent="0.3">
      <c r="A202" s="39" t="str">
        <f>IF(test7[[#This Row],[BT def]]&lt;&gt;"",IF(LEFT(test7[[#This Row],[BT def]],2)="BT",HYPERLINK("#'EN 16931'!A"&amp;MATCH(test7[[#This Row],[BT def]], 'EN 16931'!A:A, 0),test7[[#This Row],[BT def]]),HYPERLINK("#'EN 16931'!B"&amp;MATCH(test7[[#This Row],[BT def]], 'EN 16931'!B:B, 0),test7[[#This Row],[BT def]])),"")</f>
        <v/>
      </c>
      <c r="B202" s="39" t="str">
        <f>IF(test7[[#This Row],[Alt BT def]]&lt;&gt;"",IF(LEFT(test7[[#This Row],[Alt BT def]],2)="BT",HYPERLINK("#'EN 16931'!A"&amp;MATCH(test7[[#This Row],[Alt BT def]], 'EN 16931'!A:A, 0),test7[[#This Row],[Alt BT def]]),HYPERLINK("#'EN 16931'!B"&amp;MATCH(test7[[#This Row],[Alt BT def]], 'EN 16931'!B:B, 0),test7[[#This Row],[Alt BT def]])),"")</f>
        <v/>
      </c>
      <c r="C202" s="7" t="s">
        <v>2068</v>
      </c>
      <c r="D202" s="7" t="s">
        <v>2293</v>
      </c>
      <c r="E202" s="42" t="s">
        <v>2547</v>
      </c>
      <c r="F202" s="42"/>
      <c r="G202" s="39" t="s">
        <v>2832</v>
      </c>
      <c r="H202" s="38" t="s">
        <v>2099</v>
      </c>
      <c r="I202" s="38" t="s">
        <v>2099</v>
      </c>
    </row>
    <row r="203" spans="1:9" ht="86.4" x14ac:dyDescent="0.3">
      <c r="A203" s="39" t="str">
        <f>IF(test7[[#This Row],[BT def]]&lt;&gt;"",IF(LEFT(test7[[#This Row],[BT def]],2)="BT",HYPERLINK("#'EN 16931'!A"&amp;MATCH(test7[[#This Row],[BT def]], 'EN 16931'!A:A, 0),test7[[#This Row],[BT def]]),HYPERLINK("#'EN 16931'!B"&amp;MATCH(test7[[#This Row],[BT def]], 'EN 16931'!B:B, 0),test7[[#This Row],[BT def]])),"")</f>
        <v>BT-109</v>
      </c>
      <c r="B203" s="39" t="str">
        <f>IF(test7[[#This Row],[Alt BT def]]&lt;&gt;"",IF(LEFT(test7[[#This Row],[Alt BT def]],2)="BT",HYPERLINK("#'EN 16931'!A"&amp;MATCH(test7[[#This Row],[Alt BT def]], 'EN 16931'!A:A, 0),test7[[#This Row],[Alt BT def]]),HYPERLINK("#'EN 16931'!B"&amp;MATCH(test7[[#This Row],[Alt BT def]], 'EN 16931'!B:B, 0),test7[[#This Row],[Alt BT def]])),"")</f>
        <v/>
      </c>
      <c r="C203" s="7" t="s">
        <v>2056</v>
      </c>
      <c r="D203" s="7" t="s">
        <v>2325</v>
      </c>
      <c r="E203" s="42" t="s">
        <v>2563</v>
      </c>
      <c r="F203" s="42"/>
      <c r="G203" s="39" t="s">
        <v>849</v>
      </c>
      <c r="H203" s="38" t="s">
        <v>44</v>
      </c>
      <c r="I203" s="38" t="s">
        <v>2099</v>
      </c>
    </row>
    <row r="204" spans="1:9" ht="43.2" x14ac:dyDescent="0.3">
      <c r="A204" s="39" t="str">
        <f>IF(test7[[#This Row],[BT def]]&lt;&gt;"",IF(LEFT(test7[[#This Row],[BT def]],2)="BT",HYPERLINK("#'EN 16931'!A"&amp;MATCH(test7[[#This Row],[BT def]], 'EN 16931'!A:A, 0),test7[[#This Row],[BT def]]),HYPERLINK("#'EN 16931'!B"&amp;MATCH(test7[[#This Row],[BT def]], 'EN 16931'!B:B, 0),test7[[#This Row],[BT def]])),"")</f>
        <v/>
      </c>
      <c r="B204" s="39" t="str">
        <f>IF(test7[[#This Row],[Alt BT def]]&lt;&gt;"",IF(LEFT(test7[[#This Row],[Alt BT def]],2)="BT",HYPERLINK("#'EN 16931'!A"&amp;MATCH(test7[[#This Row],[Alt BT def]], 'EN 16931'!A:A, 0),test7[[#This Row],[Alt BT def]]),HYPERLINK("#'EN 16931'!B"&amp;MATCH(test7[[#This Row],[Alt BT def]], 'EN 16931'!B:B, 0),test7[[#This Row],[Alt BT def]])),"")</f>
        <v/>
      </c>
      <c r="C204" s="7" t="s">
        <v>2068</v>
      </c>
      <c r="D204" s="7" t="s">
        <v>2293</v>
      </c>
      <c r="E204" s="42" t="s">
        <v>2547</v>
      </c>
      <c r="F204" s="42"/>
      <c r="G204" s="39" t="s">
        <v>2833</v>
      </c>
      <c r="H204" s="38" t="s">
        <v>2099</v>
      </c>
      <c r="I204" s="38" t="s">
        <v>2099</v>
      </c>
    </row>
    <row r="205" spans="1:9" ht="86.4" x14ac:dyDescent="0.3">
      <c r="A205" s="39" t="str">
        <f>IF(test7[[#This Row],[BT def]]&lt;&gt;"",IF(LEFT(test7[[#This Row],[BT def]],2)="BT",HYPERLINK("#'EN 16931'!A"&amp;MATCH(test7[[#This Row],[BT def]], 'EN 16931'!A:A, 0),test7[[#This Row],[BT def]]),HYPERLINK("#'EN 16931'!B"&amp;MATCH(test7[[#This Row],[BT def]], 'EN 16931'!B:B, 0),test7[[#This Row],[BT def]])),"")</f>
        <v>BT-112</v>
      </c>
      <c r="B205" s="39" t="str">
        <f>IF(test7[[#This Row],[Alt BT def]]&lt;&gt;"",IF(LEFT(test7[[#This Row],[Alt BT def]],2)="BT",HYPERLINK("#'EN 16931'!A"&amp;MATCH(test7[[#This Row],[Alt BT def]], 'EN 16931'!A:A, 0),test7[[#This Row],[Alt BT def]]),HYPERLINK("#'EN 16931'!B"&amp;MATCH(test7[[#This Row],[Alt BT def]], 'EN 16931'!B:B, 0),test7[[#This Row],[Alt BT def]])),"")</f>
        <v/>
      </c>
      <c r="C205" s="7" t="s">
        <v>2056</v>
      </c>
      <c r="D205" s="7" t="s">
        <v>2328</v>
      </c>
      <c r="E205" s="42" t="s">
        <v>2564</v>
      </c>
      <c r="F205" s="42"/>
      <c r="G205" s="39" t="s">
        <v>850</v>
      </c>
      <c r="H205" s="38" t="s">
        <v>47</v>
      </c>
      <c r="I205" s="38" t="s">
        <v>2099</v>
      </c>
    </row>
    <row r="206" spans="1:9" ht="43.2" x14ac:dyDescent="0.3">
      <c r="A206" s="39" t="str">
        <f>IF(test7[[#This Row],[BT def]]&lt;&gt;"",IF(LEFT(test7[[#This Row],[BT def]],2)="BT",HYPERLINK("#'EN 16931'!A"&amp;MATCH(test7[[#This Row],[BT def]], 'EN 16931'!A:A, 0),test7[[#This Row],[BT def]]),HYPERLINK("#'EN 16931'!B"&amp;MATCH(test7[[#This Row],[BT def]], 'EN 16931'!B:B, 0),test7[[#This Row],[BT def]])),"")</f>
        <v/>
      </c>
      <c r="B206" s="39" t="str">
        <f>IF(test7[[#This Row],[Alt BT def]]&lt;&gt;"",IF(LEFT(test7[[#This Row],[Alt BT def]],2)="BT",HYPERLINK("#'EN 16931'!A"&amp;MATCH(test7[[#This Row],[Alt BT def]], 'EN 16931'!A:A, 0),test7[[#This Row],[Alt BT def]]),HYPERLINK("#'EN 16931'!B"&amp;MATCH(test7[[#This Row],[Alt BT def]], 'EN 16931'!B:B, 0),test7[[#This Row],[Alt BT def]])),"")</f>
        <v/>
      </c>
      <c r="C206" s="7" t="s">
        <v>2068</v>
      </c>
      <c r="D206" s="7" t="s">
        <v>2293</v>
      </c>
      <c r="E206" s="42" t="s">
        <v>2547</v>
      </c>
      <c r="F206" s="42"/>
      <c r="G206" s="39" t="s">
        <v>2834</v>
      </c>
      <c r="H206" s="38" t="s">
        <v>2099</v>
      </c>
      <c r="I206" s="38" t="s">
        <v>2099</v>
      </c>
    </row>
    <row r="207" spans="1:9" ht="100.8" x14ac:dyDescent="0.3">
      <c r="A207" s="39" t="str">
        <f>IF(test7[[#This Row],[BT def]]&lt;&gt;"",IF(LEFT(test7[[#This Row],[BT def]],2)="BT",HYPERLINK("#'EN 16931'!A"&amp;MATCH(test7[[#This Row],[BT def]], 'EN 16931'!A:A, 0),test7[[#This Row],[BT def]]),HYPERLINK("#'EN 16931'!B"&amp;MATCH(test7[[#This Row],[BT def]], 'EN 16931'!B:B, 0),test7[[#This Row],[BT def]])),"")</f>
        <v>BT-107</v>
      </c>
      <c r="B207" s="39" t="str">
        <f>IF(test7[[#This Row],[Alt BT def]]&lt;&gt;"",IF(LEFT(test7[[#This Row],[Alt BT def]],2)="BT",HYPERLINK("#'EN 16931'!A"&amp;MATCH(test7[[#This Row],[Alt BT def]], 'EN 16931'!A:A, 0),test7[[#This Row],[Alt BT def]]),HYPERLINK("#'EN 16931'!B"&amp;MATCH(test7[[#This Row],[Alt BT def]], 'EN 16931'!B:B, 0),test7[[#This Row],[Alt BT def]])),"")</f>
        <v/>
      </c>
      <c r="C207" s="7" t="s">
        <v>2058</v>
      </c>
      <c r="D207" s="7" t="s">
        <v>2331</v>
      </c>
      <c r="E207" s="42" t="s">
        <v>2565</v>
      </c>
      <c r="F207" s="42"/>
      <c r="G207" s="39" t="s">
        <v>847</v>
      </c>
      <c r="H207" s="38" t="s">
        <v>376</v>
      </c>
      <c r="I207" s="38" t="s">
        <v>2099</v>
      </c>
    </row>
    <row r="208" spans="1:9" ht="43.2" x14ac:dyDescent="0.3">
      <c r="A208" s="39" t="str">
        <f>IF(test7[[#This Row],[BT def]]&lt;&gt;"",IF(LEFT(test7[[#This Row],[BT def]],2)="BT",HYPERLINK("#'EN 16931'!A"&amp;MATCH(test7[[#This Row],[BT def]], 'EN 16931'!A:A, 0),test7[[#This Row],[BT def]]),HYPERLINK("#'EN 16931'!B"&amp;MATCH(test7[[#This Row],[BT def]], 'EN 16931'!B:B, 0),test7[[#This Row],[BT def]])),"")</f>
        <v/>
      </c>
      <c r="B208" s="39" t="str">
        <f>IF(test7[[#This Row],[Alt BT def]]&lt;&gt;"",IF(LEFT(test7[[#This Row],[Alt BT def]],2)="BT",HYPERLINK("#'EN 16931'!A"&amp;MATCH(test7[[#This Row],[Alt BT def]], 'EN 16931'!A:A, 0),test7[[#This Row],[Alt BT def]]),HYPERLINK("#'EN 16931'!B"&amp;MATCH(test7[[#This Row],[Alt BT def]], 'EN 16931'!B:B, 0),test7[[#This Row],[Alt BT def]])),"")</f>
        <v/>
      </c>
      <c r="C208" s="7" t="s">
        <v>2068</v>
      </c>
      <c r="D208" s="7" t="s">
        <v>2293</v>
      </c>
      <c r="E208" s="42" t="s">
        <v>2547</v>
      </c>
      <c r="F208" s="42"/>
      <c r="G208" s="39" t="s">
        <v>2835</v>
      </c>
      <c r="H208" s="38" t="s">
        <v>2099</v>
      </c>
      <c r="I208" s="38" t="s">
        <v>2099</v>
      </c>
    </row>
    <row r="209" spans="1:9" ht="100.8" x14ac:dyDescent="0.3">
      <c r="A209" s="39" t="str">
        <f>IF(test7[[#This Row],[BT def]]&lt;&gt;"",IF(LEFT(test7[[#This Row],[BT def]],2)="BT",HYPERLINK("#'EN 16931'!A"&amp;MATCH(test7[[#This Row],[BT def]], 'EN 16931'!A:A, 0),test7[[#This Row],[BT def]]),HYPERLINK("#'EN 16931'!B"&amp;MATCH(test7[[#This Row],[BT def]], 'EN 16931'!B:B, 0),test7[[#This Row],[BT def]])),"")</f>
        <v>BT-108</v>
      </c>
      <c r="B209" s="39" t="str">
        <f>IF(test7[[#This Row],[Alt BT def]]&lt;&gt;"",IF(LEFT(test7[[#This Row],[Alt BT def]],2)="BT",HYPERLINK("#'EN 16931'!A"&amp;MATCH(test7[[#This Row],[Alt BT def]], 'EN 16931'!A:A, 0),test7[[#This Row],[Alt BT def]]),HYPERLINK("#'EN 16931'!B"&amp;MATCH(test7[[#This Row],[Alt BT def]], 'EN 16931'!B:B, 0),test7[[#This Row],[Alt BT def]])),"")</f>
        <v/>
      </c>
      <c r="C209" s="7" t="s">
        <v>2058</v>
      </c>
      <c r="D209" s="7" t="s">
        <v>2334</v>
      </c>
      <c r="E209" s="42" t="s">
        <v>2566</v>
      </c>
      <c r="F209" s="42"/>
      <c r="G209" s="39" t="s">
        <v>848</v>
      </c>
      <c r="H209" s="38" t="s">
        <v>377</v>
      </c>
      <c r="I209" s="38" t="s">
        <v>2099</v>
      </c>
    </row>
    <row r="210" spans="1:9" ht="43.2" x14ac:dyDescent="0.3">
      <c r="A210" s="39" t="str">
        <f>IF(test7[[#This Row],[BT def]]&lt;&gt;"",IF(LEFT(test7[[#This Row],[BT def]],2)="BT",HYPERLINK("#'EN 16931'!A"&amp;MATCH(test7[[#This Row],[BT def]], 'EN 16931'!A:A, 0),test7[[#This Row],[BT def]]),HYPERLINK("#'EN 16931'!B"&amp;MATCH(test7[[#This Row],[BT def]], 'EN 16931'!B:B, 0),test7[[#This Row],[BT def]])),"")</f>
        <v/>
      </c>
      <c r="B210" s="39" t="str">
        <f>IF(test7[[#This Row],[Alt BT def]]&lt;&gt;"",IF(LEFT(test7[[#This Row],[Alt BT def]],2)="BT",HYPERLINK("#'EN 16931'!A"&amp;MATCH(test7[[#This Row],[Alt BT def]], 'EN 16931'!A:A, 0),test7[[#This Row],[Alt BT def]]),HYPERLINK("#'EN 16931'!B"&amp;MATCH(test7[[#This Row],[Alt BT def]], 'EN 16931'!B:B, 0),test7[[#This Row],[Alt BT def]])),"")</f>
        <v/>
      </c>
      <c r="C210" s="7" t="s">
        <v>2068</v>
      </c>
      <c r="D210" s="7" t="s">
        <v>2293</v>
      </c>
      <c r="E210" s="42" t="s">
        <v>2547</v>
      </c>
      <c r="F210" s="42"/>
      <c r="G210" s="39" t="s">
        <v>2836</v>
      </c>
      <c r="H210" s="38" t="s">
        <v>2099</v>
      </c>
      <c r="I210" s="38" t="s">
        <v>2099</v>
      </c>
    </row>
    <row r="211" spans="1:9" ht="100.8" x14ac:dyDescent="0.3">
      <c r="A211" s="39" t="str">
        <f>IF(test7[[#This Row],[BT def]]&lt;&gt;"",IF(LEFT(test7[[#This Row],[BT def]],2)="BT",HYPERLINK("#'EN 16931'!A"&amp;MATCH(test7[[#This Row],[BT def]], 'EN 16931'!A:A, 0),test7[[#This Row],[BT def]]),HYPERLINK("#'EN 16931'!B"&amp;MATCH(test7[[#This Row],[BT def]], 'EN 16931'!B:B, 0),test7[[#This Row],[BT def]])),"")</f>
        <v>BT-113</v>
      </c>
      <c r="B211" s="39" t="str">
        <f>IF(test7[[#This Row],[Alt BT def]]&lt;&gt;"",IF(LEFT(test7[[#This Row],[Alt BT def]],2)="BT",HYPERLINK("#'EN 16931'!A"&amp;MATCH(test7[[#This Row],[Alt BT def]], 'EN 16931'!A:A, 0),test7[[#This Row],[Alt BT def]]),HYPERLINK("#'EN 16931'!B"&amp;MATCH(test7[[#This Row],[Alt BT def]], 'EN 16931'!B:B, 0),test7[[#This Row],[Alt BT def]])),"")</f>
        <v/>
      </c>
      <c r="C211" s="7" t="s">
        <v>2058</v>
      </c>
      <c r="D211" s="7" t="s">
        <v>2337</v>
      </c>
      <c r="E211" s="42" t="s">
        <v>2567</v>
      </c>
      <c r="F211" s="42"/>
      <c r="G211" s="39" t="s">
        <v>851</v>
      </c>
      <c r="H211" s="38" t="s">
        <v>159</v>
      </c>
      <c r="I211" s="38" t="s">
        <v>2099</v>
      </c>
    </row>
    <row r="212" spans="1:9" ht="43.2" x14ac:dyDescent="0.3">
      <c r="A212" s="39" t="str">
        <f>IF(test7[[#This Row],[BT def]]&lt;&gt;"",IF(LEFT(test7[[#This Row],[BT def]],2)="BT",HYPERLINK("#'EN 16931'!A"&amp;MATCH(test7[[#This Row],[BT def]], 'EN 16931'!A:A, 0),test7[[#This Row],[BT def]]),HYPERLINK("#'EN 16931'!B"&amp;MATCH(test7[[#This Row],[BT def]], 'EN 16931'!B:B, 0),test7[[#This Row],[BT def]])),"")</f>
        <v/>
      </c>
      <c r="B212" s="39" t="str">
        <f>IF(test7[[#This Row],[Alt BT def]]&lt;&gt;"",IF(LEFT(test7[[#This Row],[Alt BT def]],2)="BT",HYPERLINK("#'EN 16931'!A"&amp;MATCH(test7[[#This Row],[Alt BT def]], 'EN 16931'!A:A, 0),test7[[#This Row],[Alt BT def]]),HYPERLINK("#'EN 16931'!B"&amp;MATCH(test7[[#This Row],[Alt BT def]], 'EN 16931'!B:B, 0),test7[[#This Row],[Alt BT def]])),"")</f>
        <v/>
      </c>
      <c r="C212" s="7" t="s">
        <v>2068</v>
      </c>
      <c r="D212" s="7" t="s">
        <v>2293</v>
      </c>
      <c r="E212" s="42" t="s">
        <v>2547</v>
      </c>
      <c r="F212" s="42"/>
      <c r="G212" s="39" t="s">
        <v>2837</v>
      </c>
      <c r="H212" s="38" t="s">
        <v>2099</v>
      </c>
      <c r="I212" s="38" t="s">
        <v>2099</v>
      </c>
    </row>
    <row r="213" spans="1:9" ht="100.8" x14ac:dyDescent="0.3">
      <c r="A213" s="39" t="str">
        <f>IF(test7[[#This Row],[BT def]]&lt;&gt;"",IF(LEFT(test7[[#This Row],[BT def]],2)="BT",HYPERLINK("#'EN 16931'!A"&amp;MATCH(test7[[#This Row],[BT def]], 'EN 16931'!A:A, 0),test7[[#This Row],[BT def]]),HYPERLINK("#'EN 16931'!B"&amp;MATCH(test7[[#This Row],[BT def]], 'EN 16931'!B:B, 0),test7[[#This Row],[BT def]])),"")</f>
        <v>BT-114</v>
      </c>
      <c r="B213" s="39" t="str">
        <f>IF(test7[[#This Row],[Alt BT def]]&lt;&gt;"",IF(LEFT(test7[[#This Row],[Alt BT def]],2)="BT",HYPERLINK("#'EN 16931'!A"&amp;MATCH(test7[[#This Row],[Alt BT def]], 'EN 16931'!A:A, 0),test7[[#This Row],[Alt BT def]]),HYPERLINK("#'EN 16931'!B"&amp;MATCH(test7[[#This Row],[Alt BT def]], 'EN 16931'!B:B, 0),test7[[#This Row],[Alt BT def]])),"")</f>
        <v/>
      </c>
      <c r="C213" s="7" t="s">
        <v>2058</v>
      </c>
      <c r="D213" s="7" t="s">
        <v>2340</v>
      </c>
      <c r="E213" s="42" t="s">
        <v>2568</v>
      </c>
      <c r="F213" s="42"/>
      <c r="G213" s="39" t="s">
        <v>852</v>
      </c>
      <c r="H213" s="38" t="s">
        <v>49</v>
      </c>
      <c r="I213" s="38" t="s">
        <v>2099</v>
      </c>
    </row>
    <row r="214" spans="1:9" ht="43.2" x14ac:dyDescent="0.3">
      <c r="A214" s="39" t="str">
        <f>IF(test7[[#This Row],[BT def]]&lt;&gt;"",IF(LEFT(test7[[#This Row],[BT def]],2)="BT",HYPERLINK("#'EN 16931'!A"&amp;MATCH(test7[[#This Row],[BT def]], 'EN 16931'!A:A, 0),test7[[#This Row],[BT def]]),HYPERLINK("#'EN 16931'!B"&amp;MATCH(test7[[#This Row],[BT def]], 'EN 16931'!B:B, 0),test7[[#This Row],[BT def]])),"")</f>
        <v/>
      </c>
      <c r="B214" s="39" t="str">
        <f>IF(test7[[#This Row],[Alt BT def]]&lt;&gt;"",IF(LEFT(test7[[#This Row],[Alt BT def]],2)="BT",HYPERLINK("#'EN 16931'!A"&amp;MATCH(test7[[#This Row],[Alt BT def]], 'EN 16931'!A:A, 0),test7[[#This Row],[Alt BT def]]),HYPERLINK("#'EN 16931'!B"&amp;MATCH(test7[[#This Row],[Alt BT def]], 'EN 16931'!B:B, 0),test7[[#This Row],[Alt BT def]])),"")</f>
        <v/>
      </c>
      <c r="C214" s="7" t="s">
        <v>2068</v>
      </c>
      <c r="D214" s="7" t="s">
        <v>2293</v>
      </c>
      <c r="E214" s="42" t="s">
        <v>2547</v>
      </c>
      <c r="F214" s="42"/>
      <c r="G214" s="39" t="s">
        <v>2838</v>
      </c>
      <c r="H214" s="38" t="s">
        <v>2099</v>
      </c>
      <c r="I214" s="38" t="s">
        <v>2099</v>
      </c>
    </row>
    <row r="215" spans="1:9" ht="100.8" x14ac:dyDescent="0.3">
      <c r="A215" s="39" t="str">
        <f>IF(test7[[#This Row],[BT def]]&lt;&gt;"",IF(LEFT(test7[[#This Row],[BT def]],2)="BT",HYPERLINK("#'EN 16931'!A"&amp;MATCH(test7[[#This Row],[BT def]], 'EN 16931'!A:A, 0),test7[[#This Row],[BT def]]),HYPERLINK("#'EN 16931'!B"&amp;MATCH(test7[[#This Row],[BT def]], 'EN 16931'!B:B, 0),test7[[#This Row],[BT def]])),"")</f>
        <v>BT-115</v>
      </c>
      <c r="B215" s="39" t="str">
        <f>IF(test7[[#This Row],[Alt BT def]]&lt;&gt;"",IF(LEFT(test7[[#This Row],[Alt BT def]],2)="BT",HYPERLINK("#'EN 16931'!A"&amp;MATCH(test7[[#This Row],[Alt BT def]], 'EN 16931'!A:A, 0),test7[[#This Row],[Alt BT def]]),HYPERLINK("#'EN 16931'!B"&amp;MATCH(test7[[#This Row],[Alt BT def]], 'EN 16931'!B:B, 0),test7[[#This Row],[Alt BT def]])),"")</f>
        <v/>
      </c>
      <c r="C215" s="7" t="s">
        <v>2056</v>
      </c>
      <c r="D215" s="7" t="s">
        <v>2343</v>
      </c>
      <c r="E215" s="42" t="s">
        <v>2569</v>
      </c>
      <c r="F215" s="42"/>
      <c r="G215" s="39" t="s">
        <v>853</v>
      </c>
      <c r="H215" s="38" t="s">
        <v>51</v>
      </c>
      <c r="I215" s="38" t="s">
        <v>2099</v>
      </c>
    </row>
    <row r="216" spans="1:9" ht="43.2" x14ac:dyDescent="0.3">
      <c r="A216" s="39" t="str">
        <f>IF(test7[[#This Row],[BT def]]&lt;&gt;"",IF(LEFT(test7[[#This Row],[BT def]],2)="BT",HYPERLINK("#'EN 16931'!A"&amp;MATCH(test7[[#This Row],[BT def]], 'EN 16931'!A:A, 0),test7[[#This Row],[BT def]]),HYPERLINK("#'EN 16931'!B"&amp;MATCH(test7[[#This Row],[BT def]], 'EN 16931'!B:B, 0),test7[[#This Row],[BT def]])),"")</f>
        <v/>
      </c>
      <c r="B216" s="39" t="str">
        <f>IF(test7[[#This Row],[Alt BT def]]&lt;&gt;"",IF(LEFT(test7[[#This Row],[Alt BT def]],2)="BT",HYPERLINK("#'EN 16931'!A"&amp;MATCH(test7[[#This Row],[Alt BT def]], 'EN 16931'!A:A, 0),test7[[#This Row],[Alt BT def]]),HYPERLINK("#'EN 16931'!B"&amp;MATCH(test7[[#This Row],[Alt BT def]], 'EN 16931'!B:B, 0),test7[[#This Row],[Alt BT def]])),"")</f>
        <v/>
      </c>
      <c r="C216" s="7" t="s">
        <v>2068</v>
      </c>
      <c r="D216" s="7" t="s">
        <v>2293</v>
      </c>
      <c r="E216" s="42" t="s">
        <v>2547</v>
      </c>
      <c r="F216" s="42"/>
      <c r="G216" s="39" t="s">
        <v>2839</v>
      </c>
      <c r="H216" s="38" t="s">
        <v>2099</v>
      </c>
      <c r="I216" s="38" t="s">
        <v>2099</v>
      </c>
    </row>
    <row r="217" spans="1:9" ht="57.6" x14ac:dyDescent="0.3">
      <c r="A217" s="39" t="str">
        <f>IF(test7[[#This Row],[BT def]]&lt;&gt;"",IF(LEFT(test7[[#This Row],[BT def]],2)="BT",HYPERLINK("#'EN 16931'!A"&amp;MATCH(test7[[#This Row],[BT def]], 'EN 16931'!A:A, 0),test7[[#This Row],[BT def]]),HYPERLINK("#'EN 16931'!B"&amp;MATCH(test7[[#This Row],[BT def]], 'EN 16931'!B:B, 0),test7[[#This Row],[BT def]])),"")</f>
        <v>BG-25</v>
      </c>
      <c r="B217" s="39" t="str">
        <f>IF(test7[[#This Row],[Alt BT def]]&lt;&gt;"",IF(LEFT(test7[[#This Row],[Alt BT def]],2)="BT",HYPERLINK("#'EN 16931'!A"&amp;MATCH(test7[[#This Row],[Alt BT def]], 'EN 16931'!A:A, 0),test7[[#This Row],[Alt BT def]]),HYPERLINK("#'EN 16931'!B"&amp;MATCH(test7[[#This Row],[Alt BT def]], 'EN 16931'!B:B, 0),test7[[#This Row],[Alt BT def]])),"")</f>
        <v/>
      </c>
      <c r="C217" s="7" t="s">
        <v>2088</v>
      </c>
      <c r="D217" s="7" t="s">
        <v>2840</v>
      </c>
      <c r="E217" s="42" t="s">
        <v>2570</v>
      </c>
      <c r="F217" s="42"/>
      <c r="G217" s="39" t="s">
        <v>2841</v>
      </c>
      <c r="H217" s="38" t="s">
        <v>388</v>
      </c>
      <c r="I217" s="38" t="s">
        <v>2099</v>
      </c>
    </row>
    <row r="218" spans="1:9" ht="86.4" x14ac:dyDescent="0.3">
      <c r="A218" s="39" t="str">
        <f>IF(test7[[#This Row],[BT def]]&lt;&gt;"",IF(LEFT(test7[[#This Row],[BT def]],2)="BT",HYPERLINK("#'EN 16931'!A"&amp;MATCH(test7[[#This Row],[BT def]], 'EN 16931'!A:A, 0),test7[[#This Row],[BT def]]),HYPERLINK("#'EN 16931'!B"&amp;MATCH(test7[[#This Row],[BT def]], 'EN 16931'!B:B, 0),test7[[#This Row],[BT def]])),"")</f>
        <v>BT-126</v>
      </c>
      <c r="B218" s="39" t="str">
        <f>IF(test7[[#This Row],[Alt BT def]]&lt;&gt;"",IF(LEFT(test7[[#This Row],[Alt BT def]],2)="BT",HYPERLINK("#'EN 16931'!A"&amp;MATCH(test7[[#This Row],[Alt BT def]], 'EN 16931'!A:A, 0),test7[[#This Row],[Alt BT def]]),HYPERLINK("#'EN 16931'!B"&amp;MATCH(test7[[#This Row],[Alt BT def]], 'EN 16931'!B:B, 0),test7[[#This Row],[Alt BT def]])),"")</f>
        <v/>
      </c>
      <c r="C218" s="7" t="s">
        <v>2056</v>
      </c>
      <c r="D218" s="7" t="s">
        <v>2121</v>
      </c>
      <c r="E218" s="42" t="s">
        <v>2571</v>
      </c>
      <c r="F218" s="42"/>
      <c r="G218" s="39" t="s">
        <v>2842</v>
      </c>
      <c r="H218" s="38" t="s">
        <v>389</v>
      </c>
      <c r="I218" s="38" t="s">
        <v>2099</v>
      </c>
    </row>
    <row r="219" spans="1:9" ht="86.4" x14ac:dyDescent="0.3">
      <c r="A219" s="39" t="str">
        <f>IF(test7[[#This Row],[BT def]]&lt;&gt;"",IF(LEFT(test7[[#This Row],[BT def]],2)="BT",HYPERLINK("#'EN 16931'!A"&amp;MATCH(test7[[#This Row],[BT def]], 'EN 16931'!A:A, 0),test7[[#This Row],[BT def]]),HYPERLINK("#'EN 16931'!B"&amp;MATCH(test7[[#This Row],[BT def]], 'EN 16931'!B:B, 0),test7[[#This Row],[BT def]])),"")</f>
        <v>BT-127</v>
      </c>
      <c r="B219" s="39" t="str">
        <f>IF(test7[[#This Row],[Alt BT def]]&lt;&gt;"",IF(LEFT(test7[[#This Row],[Alt BT def]],2)="BT",HYPERLINK("#'EN 16931'!A"&amp;MATCH(test7[[#This Row],[Alt BT def]], 'EN 16931'!A:A, 0),test7[[#This Row],[Alt BT def]]),HYPERLINK("#'EN 16931'!B"&amp;MATCH(test7[[#This Row],[Alt BT def]], 'EN 16931'!B:B, 0),test7[[#This Row],[Alt BT def]])),"")</f>
        <v/>
      </c>
      <c r="C219" s="7" t="s">
        <v>2058</v>
      </c>
      <c r="D219" s="7" t="s">
        <v>2285</v>
      </c>
      <c r="E219" s="42" t="s">
        <v>2572</v>
      </c>
      <c r="F219" s="42"/>
      <c r="G219" s="39" t="s">
        <v>2843</v>
      </c>
      <c r="H219" s="38" t="s">
        <v>390</v>
      </c>
      <c r="I219" s="38" t="s">
        <v>2099</v>
      </c>
    </row>
    <row r="220" spans="1:9" ht="86.4" x14ac:dyDescent="0.3">
      <c r="A220" s="39" t="str">
        <f>IF(test7[[#This Row],[BT def]]&lt;&gt;"",IF(LEFT(test7[[#This Row],[BT def]],2)="BT",HYPERLINK("#'EN 16931'!A"&amp;MATCH(test7[[#This Row],[BT def]], 'EN 16931'!A:A, 0),test7[[#This Row],[BT def]]),HYPERLINK("#'EN 16931'!B"&amp;MATCH(test7[[#This Row],[BT def]], 'EN 16931'!B:B, 0),test7[[#This Row],[BT def]])),"")</f>
        <v>BT-129</v>
      </c>
      <c r="B220" s="39" t="str">
        <f>IF(test7[[#This Row],[Alt BT def]]&lt;&gt;"",IF(LEFT(test7[[#This Row],[Alt BT def]],2)="BT",HYPERLINK("#'EN 16931'!A"&amp;MATCH(test7[[#This Row],[Alt BT def]], 'EN 16931'!A:A, 0),test7[[#This Row],[Alt BT def]]),HYPERLINK("#'EN 16931'!B"&amp;MATCH(test7[[#This Row],[Alt BT def]], 'EN 16931'!B:B, 0),test7[[#This Row],[Alt BT def]])),"")</f>
        <v/>
      </c>
      <c r="C220" s="7" t="s">
        <v>2056</v>
      </c>
      <c r="D220" s="7" t="s">
        <v>2844</v>
      </c>
      <c r="E220" s="42" t="s">
        <v>2912</v>
      </c>
      <c r="F220" s="42"/>
      <c r="G220" s="39" t="s">
        <v>2845</v>
      </c>
      <c r="H220" s="38" t="s">
        <v>61</v>
      </c>
      <c r="I220" s="38" t="s">
        <v>2099</v>
      </c>
    </row>
    <row r="221" spans="1:9" ht="302.39999999999998" x14ac:dyDescent="0.3">
      <c r="A221" s="39" t="str">
        <f>IF(test7[[#This Row],[BT def]]&lt;&gt;"",IF(LEFT(test7[[#This Row],[BT def]],2)="BT",HYPERLINK("#'EN 16931'!A"&amp;MATCH(test7[[#This Row],[BT def]], 'EN 16931'!A:A, 0),test7[[#This Row],[BT def]]),HYPERLINK("#'EN 16931'!B"&amp;MATCH(test7[[#This Row],[BT def]], 'EN 16931'!B:B, 0),test7[[#This Row],[BT def]])),"")</f>
        <v>BT-130</v>
      </c>
      <c r="B221" s="39" t="str">
        <f>IF(test7[[#This Row],[Alt BT def]]&lt;&gt;"",IF(LEFT(test7[[#This Row],[Alt BT def]],2)="BT",HYPERLINK("#'EN 16931'!A"&amp;MATCH(test7[[#This Row],[Alt BT def]], 'EN 16931'!A:A, 0),test7[[#This Row],[Alt BT def]]),HYPERLINK("#'EN 16931'!B"&amp;MATCH(test7[[#This Row],[Alt BT def]], 'EN 16931'!B:B, 0),test7[[#This Row],[Alt BT def]])),"")</f>
        <v/>
      </c>
      <c r="C221" s="7" t="s">
        <v>2068</v>
      </c>
      <c r="D221" s="7" t="s">
        <v>2348</v>
      </c>
      <c r="E221" s="42" t="s">
        <v>2574</v>
      </c>
      <c r="F221" s="42"/>
      <c r="G221" s="39" t="s">
        <v>2846</v>
      </c>
      <c r="H221" s="38" t="s">
        <v>392</v>
      </c>
      <c r="I221" s="38" t="s">
        <v>2099</v>
      </c>
    </row>
    <row r="222" spans="1:9" ht="158.4" x14ac:dyDescent="0.3">
      <c r="A222" s="39" t="str">
        <f>IF(test7[[#This Row],[BT def]]&lt;&gt;"",IF(LEFT(test7[[#This Row],[BT def]],2)="BT",HYPERLINK("#'EN 16931'!A"&amp;MATCH(test7[[#This Row],[BT def]], 'EN 16931'!A:A, 0),test7[[#This Row],[BT def]]),HYPERLINK("#'EN 16931'!B"&amp;MATCH(test7[[#This Row],[BT def]], 'EN 16931'!B:B, 0),test7[[#This Row],[BT def]])),"")</f>
        <v>BT-131</v>
      </c>
      <c r="B222" s="39" t="str">
        <f>IF(test7[[#This Row],[Alt BT def]]&lt;&gt;"",IF(LEFT(test7[[#This Row],[Alt BT def]],2)="BT",HYPERLINK("#'EN 16931'!A"&amp;MATCH(test7[[#This Row],[Alt BT def]], 'EN 16931'!A:A, 0),test7[[#This Row],[Alt BT def]]),HYPERLINK("#'EN 16931'!B"&amp;MATCH(test7[[#This Row],[Alt BT def]], 'EN 16931'!B:B, 0),test7[[#This Row],[Alt BT def]])),"")</f>
        <v/>
      </c>
      <c r="C222" s="7" t="s">
        <v>2056</v>
      </c>
      <c r="D222" s="7" t="s">
        <v>2322</v>
      </c>
      <c r="E222" s="42" t="s">
        <v>2913</v>
      </c>
      <c r="F222" s="42"/>
      <c r="G222" s="39" t="s">
        <v>2847</v>
      </c>
      <c r="H222" s="38" t="s">
        <v>66</v>
      </c>
      <c r="I222" s="38" t="s">
        <v>2099</v>
      </c>
    </row>
    <row r="223" spans="1:9" ht="43.2" x14ac:dyDescent="0.3">
      <c r="A223" s="39" t="str">
        <f>IF(test7[[#This Row],[BT def]]&lt;&gt;"",IF(LEFT(test7[[#This Row],[BT def]],2)="BT",HYPERLINK("#'EN 16931'!A"&amp;MATCH(test7[[#This Row],[BT def]], 'EN 16931'!A:A, 0),test7[[#This Row],[BT def]]),HYPERLINK("#'EN 16931'!B"&amp;MATCH(test7[[#This Row],[BT def]], 'EN 16931'!B:B, 0),test7[[#This Row],[BT def]])),"")</f>
        <v/>
      </c>
      <c r="B223" s="39" t="str">
        <f>IF(test7[[#This Row],[Alt BT def]]&lt;&gt;"",IF(LEFT(test7[[#This Row],[Alt BT def]],2)="BT",HYPERLINK("#'EN 16931'!A"&amp;MATCH(test7[[#This Row],[Alt BT def]], 'EN 16931'!A:A, 0),test7[[#This Row],[Alt BT def]]),HYPERLINK("#'EN 16931'!B"&amp;MATCH(test7[[#This Row],[Alt BT def]], 'EN 16931'!B:B, 0),test7[[#This Row],[Alt BT def]])),"")</f>
        <v/>
      </c>
      <c r="C223" s="7" t="s">
        <v>2068</v>
      </c>
      <c r="D223" s="7" t="s">
        <v>2293</v>
      </c>
      <c r="E223" s="42" t="s">
        <v>2547</v>
      </c>
      <c r="F223" s="42"/>
      <c r="G223" s="39" t="s">
        <v>2848</v>
      </c>
      <c r="H223" s="38" t="s">
        <v>2099</v>
      </c>
      <c r="I223" s="38" t="s">
        <v>2099</v>
      </c>
    </row>
    <row r="224" spans="1:9" ht="115.2" x14ac:dyDescent="0.3">
      <c r="A224" s="39" t="str">
        <f>IF(test7[[#This Row],[BT def]]&lt;&gt;"",IF(LEFT(test7[[#This Row],[BT def]],2)="BT",HYPERLINK("#'EN 16931'!A"&amp;MATCH(test7[[#This Row],[BT def]], 'EN 16931'!A:A, 0),test7[[#This Row],[BT def]]),HYPERLINK("#'EN 16931'!B"&amp;MATCH(test7[[#This Row],[BT def]], 'EN 16931'!B:B, 0),test7[[#This Row],[BT def]])),"")</f>
        <v>BT-133</v>
      </c>
      <c r="B224" s="39" t="str">
        <f>IF(test7[[#This Row],[Alt BT def]]&lt;&gt;"",IF(LEFT(test7[[#This Row],[Alt BT def]],2)="BT",HYPERLINK("#'EN 16931'!A"&amp;MATCH(test7[[#This Row],[Alt BT def]], 'EN 16931'!A:A, 0),test7[[#This Row],[Alt BT def]]),HYPERLINK("#'EN 16931'!B"&amp;MATCH(test7[[#This Row],[Alt BT def]], 'EN 16931'!B:B, 0),test7[[#This Row],[Alt BT def]])),"")</f>
        <v/>
      </c>
      <c r="C224" s="7" t="s">
        <v>2058</v>
      </c>
      <c r="D224" s="7" t="s">
        <v>2350</v>
      </c>
      <c r="E224" s="42" t="s">
        <v>2576</v>
      </c>
      <c r="F224" s="42"/>
      <c r="G224" s="39" t="s">
        <v>2849</v>
      </c>
      <c r="H224" s="38" t="s">
        <v>394</v>
      </c>
      <c r="I224" s="38" t="s">
        <v>2099</v>
      </c>
    </row>
    <row r="225" spans="1:9" ht="72" x14ac:dyDescent="0.3">
      <c r="A225" s="39" t="str">
        <f>IF(test7[[#This Row],[BT def]]&lt;&gt;"",IF(LEFT(test7[[#This Row],[BT def]],2)="BT",HYPERLINK("#'EN 16931'!A"&amp;MATCH(test7[[#This Row],[BT def]], 'EN 16931'!A:A, 0),test7[[#This Row],[BT def]]),HYPERLINK("#'EN 16931'!B"&amp;MATCH(test7[[#This Row],[BT def]], 'EN 16931'!B:B, 0),test7[[#This Row],[BT def]])),"")</f>
        <v>BG-26</v>
      </c>
      <c r="B225" s="39" t="str">
        <f>IF(test7[[#This Row],[Alt BT def]]&lt;&gt;"",IF(LEFT(test7[[#This Row],[Alt BT def]],2)="BT",HYPERLINK("#'EN 16931'!A"&amp;MATCH(test7[[#This Row],[Alt BT def]], 'EN 16931'!A:A, 0),test7[[#This Row],[Alt BT def]]),HYPERLINK("#'EN 16931'!B"&amp;MATCH(test7[[#This Row],[Alt BT def]], 'EN 16931'!B:B, 0),test7[[#This Row],[Alt BT def]])),"")</f>
        <v/>
      </c>
      <c r="C225" s="7" t="s">
        <v>2058</v>
      </c>
      <c r="D225" s="7" t="s">
        <v>2351</v>
      </c>
      <c r="E225" s="42" t="s">
        <v>2577</v>
      </c>
      <c r="F225" s="42"/>
      <c r="G225" s="39" t="s">
        <v>2850</v>
      </c>
      <c r="H225" s="38" t="s">
        <v>395</v>
      </c>
      <c r="I225" s="38" t="s">
        <v>2099</v>
      </c>
    </row>
    <row r="226" spans="1:9" ht="86.4" x14ac:dyDescent="0.3">
      <c r="A226" s="39" t="str">
        <f>IF(test7[[#This Row],[BT def]]&lt;&gt;"",IF(LEFT(test7[[#This Row],[BT def]],2)="BT",HYPERLINK("#'EN 16931'!A"&amp;MATCH(test7[[#This Row],[BT def]], 'EN 16931'!A:A, 0),test7[[#This Row],[BT def]]),HYPERLINK("#'EN 16931'!B"&amp;MATCH(test7[[#This Row],[BT def]], 'EN 16931'!B:B, 0),test7[[#This Row],[BT def]])),"")</f>
        <v>BT-134</v>
      </c>
      <c r="B226" s="39" t="str">
        <f>IF(test7[[#This Row],[Alt BT def]]&lt;&gt;"",IF(LEFT(test7[[#This Row],[Alt BT def]],2)="BT",HYPERLINK("#'EN 16931'!A"&amp;MATCH(test7[[#This Row],[Alt BT def]], 'EN 16931'!A:A, 0),test7[[#This Row],[Alt BT def]]),HYPERLINK("#'EN 16931'!B"&amp;MATCH(test7[[#This Row],[Alt BT def]], 'EN 16931'!B:B, 0),test7[[#This Row],[Alt BT def]])),"")</f>
        <v/>
      </c>
      <c r="C226" s="7" t="s">
        <v>2058</v>
      </c>
      <c r="D226" s="7" t="s">
        <v>2352</v>
      </c>
      <c r="E226" s="42" t="s">
        <v>2578</v>
      </c>
      <c r="F226" s="42"/>
      <c r="G226" s="39" t="s">
        <v>2851</v>
      </c>
      <c r="H226" s="38" t="s">
        <v>396</v>
      </c>
      <c r="I226" s="38" t="s">
        <v>2099</v>
      </c>
    </row>
    <row r="227" spans="1:9" ht="86.4" x14ac:dyDescent="0.3">
      <c r="A227" s="39" t="str">
        <f>IF(test7[[#This Row],[BT def]]&lt;&gt;"",IF(LEFT(test7[[#This Row],[BT def]],2)="BT",HYPERLINK("#'EN 16931'!A"&amp;MATCH(test7[[#This Row],[BT def]], 'EN 16931'!A:A, 0),test7[[#This Row],[BT def]]),HYPERLINK("#'EN 16931'!B"&amp;MATCH(test7[[#This Row],[BT def]], 'EN 16931'!B:B, 0),test7[[#This Row],[BT def]])),"")</f>
        <v>BT-135</v>
      </c>
      <c r="B227" s="39" t="str">
        <f>IF(test7[[#This Row],[Alt BT def]]&lt;&gt;"",IF(LEFT(test7[[#This Row],[Alt BT def]],2)="BT",HYPERLINK("#'EN 16931'!A"&amp;MATCH(test7[[#This Row],[Alt BT def]], 'EN 16931'!A:A, 0),test7[[#This Row],[Alt BT def]]),HYPERLINK("#'EN 16931'!B"&amp;MATCH(test7[[#This Row],[Alt BT def]], 'EN 16931'!B:B, 0),test7[[#This Row],[Alt BT def]])),"")</f>
        <v/>
      </c>
      <c r="C227" s="7" t="s">
        <v>2058</v>
      </c>
      <c r="D227" s="7" t="s">
        <v>2353</v>
      </c>
      <c r="E227" s="42" t="s">
        <v>2579</v>
      </c>
      <c r="F227" s="42"/>
      <c r="G227" s="39" t="s">
        <v>2852</v>
      </c>
      <c r="H227" s="38" t="s">
        <v>397</v>
      </c>
      <c r="I227" s="38" t="s">
        <v>2099</v>
      </c>
    </row>
    <row r="228" spans="1:9" x14ac:dyDescent="0.3">
      <c r="A228" s="39" t="str">
        <f>IF(test7[[#This Row],[BT def]]&lt;&gt;"",IF(LEFT(test7[[#This Row],[BT def]],2)="BT",HYPERLINK("#'EN 16931'!A"&amp;MATCH(test7[[#This Row],[BT def]], 'EN 16931'!A:A, 0),test7[[#This Row],[BT def]]),HYPERLINK("#'EN 16931'!B"&amp;MATCH(test7[[#This Row],[BT def]], 'EN 16931'!B:B, 0),test7[[#This Row],[BT def]])),"")</f>
        <v/>
      </c>
      <c r="B228" s="39" t="str">
        <f>IF(test7[[#This Row],[Alt BT def]]&lt;&gt;"",IF(LEFT(test7[[#This Row],[Alt BT def]],2)="BT",HYPERLINK("#'EN 16931'!A"&amp;MATCH(test7[[#This Row],[Alt BT def]], 'EN 16931'!A:A, 0),test7[[#This Row],[Alt BT def]]),HYPERLINK("#'EN 16931'!B"&amp;MATCH(test7[[#This Row],[Alt BT def]], 'EN 16931'!B:B, 0),test7[[#This Row],[Alt BT def]])),"")</f>
        <v/>
      </c>
      <c r="C228" s="7" t="s">
        <v>2058</v>
      </c>
      <c r="D228" s="7" t="s">
        <v>2354</v>
      </c>
      <c r="E228" s="42" t="s">
        <v>2089</v>
      </c>
      <c r="F228" s="42"/>
      <c r="G228" s="39" t="s">
        <v>2853</v>
      </c>
      <c r="H228" s="38" t="s">
        <v>2099</v>
      </c>
      <c r="I228" s="38" t="s">
        <v>2099</v>
      </c>
    </row>
    <row r="229" spans="1:9" ht="86.4" x14ac:dyDescent="0.3">
      <c r="A229" s="39" t="str">
        <f>IF(test7[[#This Row],[BT def]]&lt;&gt;"",IF(LEFT(test7[[#This Row],[BT def]],2)="BT",HYPERLINK("#'EN 16931'!A"&amp;MATCH(test7[[#This Row],[BT def]], 'EN 16931'!A:A, 0),test7[[#This Row],[BT def]]),HYPERLINK("#'EN 16931'!B"&amp;MATCH(test7[[#This Row],[BT def]], 'EN 16931'!B:B, 0),test7[[#This Row],[BT def]])),"")</f>
        <v>BT-132</v>
      </c>
      <c r="B229" s="39" t="str">
        <f>IF(test7[[#This Row],[Alt BT def]]&lt;&gt;"",IF(LEFT(test7[[#This Row],[Alt BT def]],2)="BT",HYPERLINK("#'EN 16931'!A"&amp;MATCH(test7[[#This Row],[Alt BT def]], 'EN 16931'!A:A, 0),test7[[#This Row],[Alt BT def]]),HYPERLINK("#'EN 16931'!B"&amp;MATCH(test7[[#This Row],[Alt BT def]], 'EN 16931'!B:B, 0),test7[[#This Row],[Alt BT def]])),"")</f>
        <v/>
      </c>
      <c r="C229" s="7" t="s">
        <v>2056</v>
      </c>
      <c r="D229" s="7" t="s">
        <v>2356</v>
      </c>
      <c r="E229" s="42" t="s">
        <v>2580</v>
      </c>
      <c r="F229" s="42"/>
      <c r="G229" s="39" t="s">
        <v>2854</v>
      </c>
      <c r="H229" s="38" t="s">
        <v>393</v>
      </c>
      <c r="I229" s="38" t="s">
        <v>2099</v>
      </c>
    </row>
    <row r="230" spans="1:9" x14ac:dyDescent="0.3">
      <c r="A230" s="39" t="str">
        <f>IF(test7[[#This Row],[BT def]]&lt;&gt;"",IF(LEFT(test7[[#This Row],[BT def]],2)="BT",HYPERLINK("#'EN 16931'!A"&amp;MATCH(test7[[#This Row],[BT def]], 'EN 16931'!A:A, 0),test7[[#This Row],[BT def]]),HYPERLINK("#'EN 16931'!B"&amp;MATCH(test7[[#This Row],[BT def]], 'EN 16931'!B:B, 0),test7[[#This Row],[BT def]])),"")</f>
        <v/>
      </c>
      <c r="B230" s="39" t="str">
        <f>IF(test7[[#This Row],[Alt BT def]]&lt;&gt;"",IF(LEFT(test7[[#This Row],[Alt BT def]],2)="BT",HYPERLINK("#'EN 16931'!A"&amp;MATCH(test7[[#This Row],[Alt BT def]], 'EN 16931'!A:A, 0),test7[[#This Row],[Alt BT def]]),HYPERLINK("#'EN 16931'!B"&amp;MATCH(test7[[#This Row],[Alt BT def]], 'EN 16931'!B:B, 0),test7[[#This Row],[Alt BT def]])),"")</f>
        <v/>
      </c>
      <c r="C230" s="7" t="s">
        <v>2058</v>
      </c>
      <c r="D230" s="7" t="s">
        <v>2357</v>
      </c>
      <c r="E230" s="42" t="s">
        <v>2090</v>
      </c>
      <c r="F230" s="42"/>
      <c r="G230" s="39" t="s">
        <v>2855</v>
      </c>
      <c r="H230" s="38" t="s">
        <v>2099</v>
      </c>
      <c r="I230" s="38" t="s">
        <v>2099</v>
      </c>
    </row>
    <row r="231" spans="1:9" ht="86.4" x14ac:dyDescent="0.3">
      <c r="A231" s="39" t="str">
        <f>IF(test7[[#This Row],[BT def]]&lt;&gt;"",IF(LEFT(test7[[#This Row],[BT def]],2)="BT",HYPERLINK("#'EN 16931'!A"&amp;MATCH(test7[[#This Row],[BT def]], 'EN 16931'!A:A, 0),test7[[#This Row],[BT def]]),HYPERLINK("#'EN 16931'!B"&amp;MATCH(test7[[#This Row],[BT def]], 'EN 16931'!B:B, 0),test7[[#This Row],[BT def]])),"")</f>
        <v>BT-128</v>
      </c>
      <c r="B231" s="39" t="str">
        <f>IF(test7[[#This Row],[Alt BT def]]&lt;&gt;"",IF(LEFT(test7[[#This Row],[Alt BT def]],2)="BT",HYPERLINK("#'EN 16931'!A"&amp;MATCH(test7[[#This Row],[Alt BT def]], 'EN 16931'!A:A, 0),test7[[#This Row],[Alt BT def]]),HYPERLINK("#'EN 16931'!B"&amp;MATCH(test7[[#This Row],[Alt BT def]], 'EN 16931'!B:B, 0),test7[[#This Row],[Alt BT def]])),"")</f>
        <v/>
      </c>
      <c r="C231" s="7" t="s">
        <v>2056</v>
      </c>
      <c r="D231" s="7" t="s">
        <v>2128</v>
      </c>
      <c r="E231" s="42" t="s">
        <v>2914</v>
      </c>
      <c r="F231" s="42"/>
      <c r="G231" s="39" t="s">
        <v>2856</v>
      </c>
      <c r="H231" s="38" t="s">
        <v>391</v>
      </c>
      <c r="I231" s="38" t="s">
        <v>2099</v>
      </c>
    </row>
    <row r="232" spans="1:9" ht="100.8" x14ac:dyDescent="0.3">
      <c r="A232" s="39" t="str">
        <f>IF(test7[[#This Row],[BT def]]&lt;&gt;"",IF(LEFT(test7[[#This Row],[BT def]],2)="BT",HYPERLINK("#'EN 16931'!A"&amp;MATCH(test7[[#This Row],[BT def]], 'EN 16931'!A:A, 0),test7[[#This Row],[BT def]]),HYPERLINK("#'EN 16931'!B"&amp;MATCH(test7[[#This Row],[BT def]], 'EN 16931'!B:B, 0),test7[[#This Row],[BT def]])),"")</f>
        <v/>
      </c>
      <c r="B232" s="39" t="str">
        <f>IF(test7[[#This Row],[Alt BT def]]&lt;&gt;"",IF(LEFT(test7[[#This Row],[Alt BT def]],2)="BT",HYPERLINK("#'EN 16931'!A"&amp;MATCH(test7[[#This Row],[Alt BT def]], 'EN 16931'!A:A, 0),test7[[#This Row],[Alt BT def]]),HYPERLINK("#'EN 16931'!B"&amp;MATCH(test7[[#This Row],[Alt BT def]], 'EN 16931'!B:B, 0),test7[[#This Row],[Alt BT def]])),"")</f>
        <v/>
      </c>
      <c r="C232" s="7" t="s">
        <v>2066</v>
      </c>
      <c r="D232" s="7" t="s">
        <v>2166</v>
      </c>
      <c r="E232" s="42" t="s">
        <v>2915</v>
      </c>
      <c r="F232" s="42"/>
      <c r="G232" s="39" t="s">
        <v>2857</v>
      </c>
      <c r="H232" s="38" t="s">
        <v>2099</v>
      </c>
      <c r="I232" s="38" t="s">
        <v>2099</v>
      </c>
    </row>
    <row r="233" spans="1:9" ht="100.8" x14ac:dyDescent="0.3">
      <c r="A233" s="39" t="str">
        <f>IF(test7[[#This Row],[BT def]]&lt;&gt;"",IF(LEFT(test7[[#This Row],[BT def]],2)="BT",HYPERLINK("#'EN 16931'!A"&amp;MATCH(test7[[#This Row],[BT def]], 'EN 16931'!A:A, 0),test7[[#This Row],[BT def]]),HYPERLINK("#'EN 16931'!B"&amp;MATCH(test7[[#This Row],[BT def]], 'EN 16931'!B:B, 0),test7[[#This Row],[BT def]])),"")</f>
        <v>BT-128</v>
      </c>
      <c r="B233" s="39" t="str">
        <f>IF(test7[[#This Row],[Alt BT def]]&lt;&gt;"",IF(LEFT(test7[[#This Row],[Alt BT def]],2)="BT",HYPERLINK("#'EN 16931'!A"&amp;MATCH(test7[[#This Row],[Alt BT def]], 'EN 16931'!A:A, 0),test7[[#This Row],[Alt BT def]]),HYPERLINK("#'EN 16931'!B"&amp;MATCH(test7[[#This Row],[Alt BT def]], 'EN 16931'!B:B, 0),test7[[#This Row],[Alt BT def]])),"")</f>
        <v/>
      </c>
      <c r="C233" s="7" t="s">
        <v>2056</v>
      </c>
      <c r="D233" s="7" t="s">
        <v>2361</v>
      </c>
      <c r="E233" s="42" t="s">
        <v>2441</v>
      </c>
      <c r="F233" s="42"/>
      <c r="G233" s="39" t="s">
        <v>2858</v>
      </c>
      <c r="H233" s="38" t="s">
        <v>391</v>
      </c>
      <c r="I233" s="38" t="s">
        <v>2099</v>
      </c>
    </row>
    <row r="234" spans="1:9" ht="100.8" x14ac:dyDescent="0.3">
      <c r="A234" s="39" t="str">
        <f>IF(test7[[#This Row],[BT def]]&lt;&gt;"",IF(LEFT(test7[[#This Row],[BT def]],2)="BT",HYPERLINK("#'EN 16931'!A"&amp;MATCH(test7[[#This Row],[BT def]], 'EN 16931'!A:A, 0),test7[[#This Row],[BT def]]),HYPERLINK("#'EN 16931'!B"&amp;MATCH(test7[[#This Row],[BT def]], 'EN 16931'!B:B, 0),test7[[#This Row],[BT def]])),"")</f>
        <v>BG-27</v>
      </c>
      <c r="B234" s="39" t="str">
        <f>IF(test7[[#This Row],[Alt BT def]]&lt;&gt;"",IF(LEFT(test7[[#This Row],[Alt BT def]],2)="BT",HYPERLINK("#'EN 16931'!A"&amp;MATCH(test7[[#This Row],[Alt BT def]], 'EN 16931'!A:A, 0),test7[[#This Row],[Alt BT def]]),HYPERLINK("#'EN 16931'!B"&amp;MATCH(test7[[#This Row],[Alt BT def]], 'EN 16931'!B:B, 0),test7[[#This Row],[Alt BT def]])),"")</f>
        <v>BG-28</v>
      </c>
      <c r="C234" s="7" t="s">
        <v>2060</v>
      </c>
      <c r="D234" s="7" t="s">
        <v>2363</v>
      </c>
      <c r="E234" s="42" t="s">
        <v>2583</v>
      </c>
      <c r="F234" s="36" t="s">
        <v>2634</v>
      </c>
      <c r="G234" s="39" t="s">
        <v>2859</v>
      </c>
      <c r="H234" s="38" t="s">
        <v>398</v>
      </c>
      <c r="I234" s="38" t="s">
        <v>403</v>
      </c>
    </row>
    <row r="235" spans="1:9" ht="86.4" x14ac:dyDescent="0.3">
      <c r="A235" s="39" t="str">
        <f>IF(test7[[#This Row],[BT def]]&lt;&gt;"",IF(LEFT(test7[[#This Row],[BT def]],2)="BT",HYPERLINK("#'EN 16931'!A"&amp;MATCH(test7[[#This Row],[BT def]], 'EN 16931'!A:A, 0),test7[[#This Row],[BT def]]),HYPERLINK("#'EN 16931'!B"&amp;MATCH(test7[[#This Row],[BT def]], 'EN 16931'!B:B, 0),test7[[#This Row],[BT def]])),"")</f>
        <v/>
      </c>
      <c r="B235" s="39" t="str">
        <f>IF(test7[[#This Row],[Alt BT def]]&lt;&gt;"",IF(LEFT(test7[[#This Row],[Alt BT def]],2)="BT",HYPERLINK("#'EN 16931'!A"&amp;MATCH(test7[[#This Row],[Alt BT def]], 'EN 16931'!A:A, 0),test7[[#This Row],[Alt BT def]]),HYPERLINK("#'EN 16931'!B"&amp;MATCH(test7[[#This Row],[Alt BT def]], 'EN 16931'!B:B, 0),test7[[#This Row],[Alt BT def]])),"")</f>
        <v/>
      </c>
      <c r="C235" s="7" t="s">
        <v>2056</v>
      </c>
      <c r="D235" s="7" t="s">
        <v>2364</v>
      </c>
      <c r="E235" s="42" t="s">
        <v>2584</v>
      </c>
      <c r="F235" s="42"/>
      <c r="G235" s="39" t="s">
        <v>2860</v>
      </c>
      <c r="H235" s="38" t="s">
        <v>2099</v>
      </c>
      <c r="I235" s="38" t="s">
        <v>2099</v>
      </c>
    </row>
    <row r="236" spans="1:9" ht="86.4" x14ac:dyDescent="0.3">
      <c r="A236" s="39" t="str">
        <f>IF(test7[[#This Row],[BT def]]&lt;&gt;"",IF(LEFT(test7[[#This Row],[BT def]],2)="BT",HYPERLINK("#'EN 16931'!A"&amp;MATCH(test7[[#This Row],[BT def]], 'EN 16931'!A:A, 0),test7[[#This Row],[BT def]]),HYPERLINK("#'EN 16931'!B"&amp;MATCH(test7[[#This Row],[BT def]], 'EN 16931'!B:B, 0),test7[[#This Row],[BT def]])),"")</f>
        <v>BT-140</v>
      </c>
      <c r="B236" s="39" t="str">
        <f>IF(test7[[#This Row],[Alt BT def]]&lt;&gt;"",IF(LEFT(test7[[#This Row],[Alt BT def]],2)="BT",HYPERLINK("#'EN 16931'!A"&amp;MATCH(test7[[#This Row],[Alt BT def]], 'EN 16931'!A:A, 0),test7[[#This Row],[Alt BT def]]),HYPERLINK("#'EN 16931'!B"&amp;MATCH(test7[[#This Row],[Alt BT def]], 'EN 16931'!B:B, 0),test7[[#This Row],[Alt BT def]])),"")</f>
        <v>BT-145</v>
      </c>
      <c r="C236" s="7" t="s">
        <v>2058</v>
      </c>
      <c r="D236" s="7" t="s">
        <v>2366</v>
      </c>
      <c r="E236" s="42" t="s">
        <v>2585</v>
      </c>
      <c r="F236" s="36" t="s">
        <v>2635</v>
      </c>
      <c r="G236" s="39" t="s">
        <v>2861</v>
      </c>
      <c r="H236" s="38" t="s">
        <v>402</v>
      </c>
      <c r="I236" s="38" t="s">
        <v>407</v>
      </c>
    </row>
    <row r="237" spans="1:9" ht="86.4" x14ac:dyDescent="0.3">
      <c r="A237" s="39" t="str">
        <f>IF(test7[[#This Row],[BT def]]&lt;&gt;"",IF(LEFT(test7[[#This Row],[BT def]],2)="BT",HYPERLINK("#'EN 16931'!A"&amp;MATCH(test7[[#This Row],[BT def]], 'EN 16931'!A:A, 0),test7[[#This Row],[BT def]]),HYPERLINK("#'EN 16931'!B"&amp;MATCH(test7[[#This Row],[BT def]], 'EN 16931'!B:B, 0),test7[[#This Row],[BT def]])),"")</f>
        <v>BT-139</v>
      </c>
      <c r="B237" s="39" t="str">
        <f>IF(test7[[#This Row],[Alt BT def]]&lt;&gt;"",IF(LEFT(test7[[#This Row],[Alt BT def]],2)="BT",HYPERLINK("#'EN 16931'!A"&amp;MATCH(test7[[#This Row],[Alt BT def]], 'EN 16931'!A:A, 0),test7[[#This Row],[Alt BT def]]),HYPERLINK("#'EN 16931'!B"&amp;MATCH(test7[[#This Row],[Alt BT def]], 'EN 16931'!B:B, 0),test7[[#This Row],[Alt BT def]])),"")</f>
        <v>BT-144</v>
      </c>
      <c r="C237" s="7" t="s">
        <v>2058</v>
      </c>
      <c r="D237" s="7" t="s">
        <v>2367</v>
      </c>
      <c r="E237" s="42" t="s">
        <v>2586</v>
      </c>
      <c r="F237" s="36" t="s">
        <v>2636</v>
      </c>
      <c r="G237" s="39" t="s">
        <v>2862</v>
      </c>
      <c r="H237" s="38" t="s">
        <v>401</v>
      </c>
      <c r="I237" s="38" t="s">
        <v>406</v>
      </c>
    </row>
    <row r="238" spans="1:9" ht="144" x14ac:dyDescent="0.3">
      <c r="A238" s="39" t="str">
        <f>IF(test7[[#This Row],[BT def]]&lt;&gt;"",IF(LEFT(test7[[#This Row],[BT def]],2)="BT",HYPERLINK("#'EN 16931'!A"&amp;MATCH(test7[[#This Row],[BT def]], 'EN 16931'!A:A, 0),test7[[#This Row],[BT def]]),HYPERLINK("#'EN 16931'!B"&amp;MATCH(test7[[#This Row],[BT def]], 'EN 16931'!B:B, 0),test7[[#This Row],[BT def]])),"")</f>
        <v>BT-138</v>
      </c>
      <c r="B238" s="39" t="str">
        <f>IF(test7[[#This Row],[Alt BT def]]&lt;&gt;"",IF(LEFT(test7[[#This Row],[Alt BT def]],2)="BT",HYPERLINK("#'EN 16931'!A"&amp;MATCH(test7[[#This Row],[Alt BT def]], 'EN 16931'!A:A, 0),test7[[#This Row],[Alt BT def]]),HYPERLINK("#'EN 16931'!B"&amp;MATCH(test7[[#This Row],[Alt BT def]], 'EN 16931'!B:B, 0),test7[[#This Row],[Alt BT def]])),"")</f>
        <v>BT-143</v>
      </c>
      <c r="C238" s="7" t="s">
        <v>2058</v>
      </c>
      <c r="D238" s="7" t="s">
        <v>2368</v>
      </c>
      <c r="E238" s="42" t="s">
        <v>2587</v>
      </c>
      <c r="F238" s="36" t="s">
        <v>2637</v>
      </c>
      <c r="G238" s="39" t="s">
        <v>2863</v>
      </c>
      <c r="H238" s="38" t="s">
        <v>400</v>
      </c>
      <c r="I238" s="38" t="s">
        <v>405</v>
      </c>
    </row>
    <row r="239" spans="1:9" ht="100.8" x14ac:dyDescent="0.3">
      <c r="A239" s="39" t="str">
        <f>IF(test7[[#This Row],[BT def]]&lt;&gt;"",IF(LEFT(test7[[#This Row],[BT def]],2)="BT",HYPERLINK("#'EN 16931'!A"&amp;MATCH(test7[[#This Row],[BT def]], 'EN 16931'!A:A, 0),test7[[#This Row],[BT def]]),HYPERLINK("#'EN 16931'!B"&amp;MATCH(test7[[#This Row],[BT def]], 'EN 16931'!B:B, 0),test7[[#This Row],[BT def]])),"")</f>
        <v>BT-136</v>
      </c>
      <c r="B239" s="39" t="str">
        <f>IF(test7[[#This Row],[Alt BT def]]&lt;&gt;"",IF(LEFT(test7[[#This Row],[Alt BT def]],2)="BT",HYPERLINK("#'EN 16931'!A"&amp;MATCH(test7[[#This Row],[Alt BT def]], 'EN 16931'!A:A, 0),test7[[#This Row],[Alt BT def]]),HYPERLINK("#'EN 16931'!B"&amp;MATCH(test7[[#This Row],[Alt BT def]], 'EN 16931'!B:B, 0),test7[[#This Row],[Alt BT def]])),"")</f>
        <v>BT-141</v>
      </c>
      <c r="C239" s="7" t="s">
        <v>2056</v>
      </c>
      <c r="D239" s="7" t="s">
        <v>2369</v>
      </c>
      <c r="E239" s="42" t="s">
        <v>2588</v>
      </c>
      <c r="F239" s="36" t="s">
        <v>2638</v>
      </c>
      <c r="G239" s="39" t="s">
        <v>2864</v>
      </c>
      <c r="H239" s="36" t="s">
        <v>152</v>
      </c>
      <c r="I239" s="38" t="s">
        <v>161</v>
      </c>
    </row>
    <row r="240" spans="1:9" ht="43.2" x14ac:dyDescent="0.3">
      <c r="A240" s="39" t="str">
        <f>IF(test7[[#This Row],[BT def]]&lt;&gt;"",IF(LEFT(test7[[#This Row],[BT def]],2)="BT",HYPERLINK("#'EN 16931'!A"&amp;MATCH(test7[[#This Row],[BT def]], 'EN 16931'!A:A, 0),test7[[#This Row],[BT def]]),HYPERLINK("#'EN 16931'!B"&amp;MATCH(test7[[#This Row],[BT def]], 'EN 16931'!B:B, 0),test7[[#This Row],[BT def]])),"")</f>
        <v/>
      </c>
      <c r="B240" s="39" t="str">
        <f>IF(test7[[#This Row],[Alt BT def]]&lt;&gt;"",IF(LEFT(test7[[#This Row],[Alt BT def]],2)="BT",HYPERLINK("#'EN 16931'!A"&amp;MATCH(test7[[#This Row],[Alt BT def]], 'EN 16931'!A:A, 0),test7[[#This Row],[Alt BT def]]),HYPERLINK("#'EN 16931'!B"&amp;MATCH(test7[[#This Row],[Alt BT def]], 'EN 16931'!B:B, 0),test7[[#This Row],[Alt BT def]])),"")</f>
        <v/>
      </c>
      <c r="C240" s="7" t="s">
        <v>2068</v>
      </c>
      <c r="D240" s="7" t="s">
        <v>2308</v>
      </c>
      <c r="E240" s="42" t="s">
        <v>2547</v>
      </c>
      <c r="F240" s="42"/>
      <c r="G240" s="39" t="s">
        <v>2865</v>
      </c>
      <c r="H240" s="38" t="s">
        <v>2099</v>
      </c>
      <c r="I240" s="38" t="s">
        <v>2099</v>
      </c>
    </row>
    <row r="241" spans="1:9" ht="158.4" x14ac:dyDescent="0.3">
      <c r="A241" s="39" t="str">
        <f>IF(test7[[#This Row],[BT def]]&lt;&gt;"",IF(LEFT(test7[[#This Row],[BT def]],2)="BT",HYPERLINK("#'EN 16931'!A"&amp;MATCH(test7[[#This Row],[BT def]], 'EN 16931'!A:A, 0),test7[[#This Row],[BT def]]),HYPERLINK("#'EN 16931'!B"&amp;MATCH(test7[[#This Row],[BT def]], 'EN 16931'!B:B, 0),test7[[#This Row],[BT def]])),"")</f>
        <v>BT-137</v>
      </c>
      <c r="B241" s="39" t="str">
        <f>IF(test7[[#This Row],[Alt BT def]]&lt;&gt;"",IF(LEFT(test7[[#This Row],[Alt BT def]],2)="BT",HYPERLINK("#'EN 16931'!A"&amp;MATCH(test7[[#This Row],[Alt BT def]], 'EN 16931'!A:A, 0),test7[[#This Row],[Alt BT def]]),HYPERLINK("#'EN 16931'!B"&amp;MATCH(test7[[#This Row],[Alt BT def]], 'EN 16931'!B:B, 0),test7[[#This Row],[Alt BT def]])),"")</f>
        <v>BT-142</v>
      </c>
      <c r="C241" s="7" t="s">
        <v>2058</v>
      </c>
      <c r="D241" s="7" t="s">
        <v>2371</v>
      </c>
      <c r="E241" s="42" t="s">
        <v>2589</v>
      </c>
      <c r="F241" s="36" t="s">
        <v>2639</v>
      </c>
      <c r="G241" s="39" t="s">
        <v>2866</v>
      </c>
      <c r="H241" s="38" t="s">
        <v>399</v>
      </c>
      <c r="I241" s="38" t="s">
        <v>404</v>
      </c>
    </row>
    <row r="242" spans="1:9" ht="43.2" x14ac:dyDescent="0.3">
      <c r="A242" s="39" t="str">
        <f>IF(test7[[#This Row],[BT def]]&lt;&gt;"",IF(LEFT(test7[[#This Row],[BT def]],2)="BT",HYPERLINK("#'EN 16931'!A"&amp;MATCH(test7[[#This Row],[BT def]], 'EN 16931'!A:A, 0),test7[[#This Row],[BT def]]),HYPERLINK("#'EN 16931'!B"&amp;MATCH(test7[[#This Row],[BT def]], 'EN 16931'!B:B, 0),test7[[#This Row],[BT def]])),"")</f>
        <v/>
      </c>
      <c r="B242" s="39" t="str">
        <f>IF(test7[[#This Row],[Alt BT def]]&lt;&gt;"",IF(LEFT(test7[[#This Row],[Alt BT def]],2)="BT",HYPERLINK("#'EN 16931'!A"&amp;MATCH(test7[[#This Row],[Alt BT def]], 'EN 16931'!A:A, 0),test7[[#This Row],[Alt BT def]]),HYPERLINK("#'EN 16931'!B"&amp;MATCH(test7[[#This Row],[Alt BT def]], 'EN 16931'!B:B, 0),test7[[#This Row],[Alt BT def]])),"")</f>
        <v/>
      </c>
      <c r="C242" s="7" t="s">
        <v>2068</v>
      </c>
      <c r="D242" s="7" t="s">
        <v>2308</v>
      </c>
      <c r="E242" s="42" t="s">
        <v>2547</v>
      </c>
      <c r="F242" s="42"/>
      <c r="G242" s="39" t="s">
        <v>2867</v>
      </c>
      <c r="H242" s="38" t="s">
        <v>2099</v>
      </c>
      <c r="I242" s="38" t="s">
        <v>2099</v>
      </c>
    </row>
    <row r="243" spans="1:9" ht="72" x14ac:dyDescent="0.3">
      <c r="A243" s="39" t="str">
        <f>IF(test7[[#This Row],[BT def]]&lt;&gt;"",IF(LEFT(test7[[#This Row],[BT def]],2)="BT",HYPERLINK("#'EN 16931'!A"&amp;MATCH(test7[[#This Row],[BT def]], 'EN 16931'!A:A, 0),test7[[#This Row],[BT def]]),HYPERLINK("#'EN 16931'!B"&amp;MATCH(test7[[#This Row],[BT def]], 'EN 16931'!B:B, 0),test7[[#This Row],[BT def]])),"")</f>
        <v>BG-31</v>
      </c>
      <c r="B243" s="39" t="str">
        <f>IF(test7[[#This Row],[Alt BT def]]&lt;&gt;"",IF(LEFT(test7[[#This Row],[Alt BT def]],2)="BT",HYPERLINK("#'EN 16931'!A"&amp;MATCH(test7[[#This Row],[Alt BT def]], 'EN 16931'!A:A, 0),test7[[#This Row],[Alt BT def]]),HYPERLINK("#'EN 16931'!B"&amp;MATCH(test7[[#This Row],[Alt BT def]], 'EN 16931'!B:B, 0),test7[[#This Row],[Alt BT def]])),"")</f>
        <v/>
      </c>
      <c r="C243" s="7" t="s">
        <v>2056</v>
      </c>
      <c r="D243" s="7" t="s">
        <v>2373</v>
      </c>
      <c r="E243" s="42" t="s">
        <v>2590</v>
      </c>
      <c r="F243" s="42"/>
      <c r="G243" s="39" t="s">
        <v>2868</v>
      </c>
      <c r="H243" s="38" t="s">
        <v>415</v>
      </c>
      <c r="I243" s="38" t="s">
        <v>2099</v>
      </c>
    </row>
    <row r="244" spans="1:9" ht="115.2" x14ac:dyDescent="0.3">
      <c r="A244" s="39" t="str">
        <f>IF(test7[[#This Row],[BT def]]&lt;&gt;"",IF(LEFT(test7[[#This Row],[BT def]],2)="BT",HYPERLINK("#'EN 16931'!A"&amp;MATCH(test7[[#This Row],[BT def]], 'EN 16931'!A:A, 0),test7[[#This Row],[BT def]]),HYPERLINK("#'EN 16931'!B"&amp;MATCH(test7[[#This Row],[BT def]], 'EN 16931'!B:B, 0),test7[[#This Row],[BT def]])),"")</f>
        <v>BT-154</v>
      </c>
      <c r="B244" s="39" t="str">
        <f>IF(test7[[#This Row],[Alt BT def]]&lt;&gt;"",IF(LEFT(test7[[#This Row],[Alt BT def]],2)="BT",HYPERLINK("#'EN 16931'!A"&amp;MATCH(test7[[#This Row],[Alt BT def]], 'EN 16931'!A:A, 0),test7[[#This Row],[Alt BT def]]),HYPERLINK("#'EN 16931'!B"&amp;MATCH(test7[[#This Row],[Alt BT def]], 'EN 16931'!B:B, 0),test7[[#This Row],[Alt BT def]])),"")</f>
        <v/>
      </c>
      <c r="C244" s="7" t="s">
        <v>2058</v>
      </c>
      <c r="D244" s="7" t="s">
        <v>2374</v>
      </c>
      <c r="E244" s="42" t="s">
        <v>2591</v>
      </c>
      <c r="F244" s="42"/>
      <c r="G244" s="39" t="s">
        <v>2869</v>
      </c>
      <c r="H244" s="38" t="s">
        <v>416</v>
      </c>
      <c r="I244" s="38" t="s">
        <v>2099</v>
      </c>
    </row>
    <row r="245" spans="1:9" ht="72" x14ac:dyDescent="0.3">
      <c r="A245" s="39" t="str">
        <f>IF(test7[[#This Row],[BT def]]&lt;&gt;"",IF(LEFT(test7[[#This Row],[BT def]],2)="BT",HYPERLINK("#'EN 16931'!A"&amp;MATCH(test7[[#This Row],[BT def]], 'EN 16931'!A:A, 0),test7[[#This Row],[BT def]]),HYPERLINK("#'EN 16931'!B"&amp;MATCH(test7[[#This Row],[BT def]], 'EN 16931'!B:B, 0),test7[[#This Row],[BT def]])),"")</f>
        <v>BT-153</v>
      </c>
      <c r="B245" s="39" t="str">
        <f>IF(test7[[#This Row],[Alt BT def]]&lt;&gt;"",IF(LEFT(test7[[#This Row],[Alt BT def]],2)="BT",HYPERLINK("#'EN 16931'!A"&amp;MATCH(test7[[#This Row],[Alt BT def]], 'EN 16931'!A:A, 0),test7[[#This Row],[Alt BT def]]),HYPERLINK("#'EN 16931'!B"&amp;MATCH(test7[[#This Row],[Alt BT def]], 'EN 16931'!B:B, 0),test7[[#This Row],[Alt BT def]])),"")</f>
        <v/>
      </c>
      <c r="C245" s="7" t="s">
        <v>2056</v>
      </c>
      <c r="D245" s="7" t="s">
        <v>2228</v>
      </c>
      <c r="E245" s="42" t="s">
        <v>2592</v>
      </c>
      <c r="F245" s="42"/>
      <c r="G245" s="39" t="s">
        <v>2870</v>
      </c>
      <c r="H245" s="38" t="s">
        <v>58</v>
      </c>
      <c r="I245" s="38" t="s">
        <v>2099</v>
      </c>
    </row>
    <row r="246" spans="1:9" x14ac:dyDescent="0.3">
      <c r="A246" s="39" t="str">
        <f>IF(test7[[#This Row],[BT def]]&lt;&gt;"",IF(LEFT(test7[[#This Row],[BT def]],2)="BT",HYPERLINK("#'EN 16931'!A"&amp;MATCH(test7[[#This Row],[BT def]], 'EN 16931'!A:A, 0),test7[[#This Row],[BT def]]),HYPERLINK("#'EN 16931'!B"&amp;MATCH(test7[[#This Row],[BT def]], 'EN 16931'!B:B, 0),test7[[#This Row],[BT def]])),"")</f>
        <v/>
      </c>
      <c r="B246" s="39" t="str">
        <f>IF(test7[[#This Row],[Alt BT def]]&lt;&gt;"",IF(LEFT(test7[[#This Row],[Alt BT def]],2)="BT",HYPERLINK("#'EN 16931'!A"&amp;MATCH(test7[[#This Row],[Alt BT def]], 'EN 16931'!A:A, 0),test7[[#This Row],[Alt BT def]]),HYPERLINK("#'EN 16931'!B"&amp;MATCH(test7[[#This Row],[Alt BT def]], 'EN 16931'!B:B, 0),test7[[#This Row],[Alt BT def]])),"")</f>
        <v/>
      </c>
      <c r="C246" s="7" t="s">
        <v>2058</v>
      </c>
      <c r="D246" s="7" t="s">
        <v>2375</v>
      </c>
      <c r="E246" s="42" t="s">
        <v>2091</v>
      </c>
      <c r="F246" s="42"/>
      <c r="G246" s="39" t="s">
        <v>2871</v>
      </c>
      <c r="H246" s="38" t="s">
        <v>2099</v>
      </c>
      <c r="I246" s="38" t="s">
        <v>2099</v>
      </c>
    </row>
    <row r="247" spans="1:9" ht="86.4" x14ac:dyDescent="0.3">
      <c r="A247" s="39" t="str">
        <f>IF(test7[[#This Row],[BT def]]&lt;&gt;"",IF(LEFT(test7[[#This Row],[BT def]],2)="BT",HYPERLINK("#'EN 16931'!A"&amp;MATCH(test7[[#This Row],[BT def]], 'EN 16931'!A:A, 0),test7[[#This Row],[BT def]]),HYPERLINK("#'EN 16931'!B"&amp;MATCH(test7[[#This Row],[BT def]], 'EN 16931'!B:B, 0),test7[[#This Row],[BT def]])),"")</f>
        <v>BT-156</v>
      </c>
      <c r="B247" s="39" t="str">
        <f>IF(test7[[#This Row],[Alt BT def]]&lt;&gt;"",IF(LEFT(test7[[#This Row],[Alt BT def]],2)="BT",HYPERLINK("#'EN 16931'!A"&amp;MATCH(test7[[#This Row],[Alt BT def]], 'EN 16931'!A:A, 0),test7[[#This Row],[Alt BT def]]),HYPERLINK("#'EN 16931'!B"&amp;MATCH(test7[[#This Row],[Alt BT def]], 'EN 16931'!B:B, 0),test7[[#This Row],[Alt BT def]])),"")</f>
        <v/>
      </c>
      <c r="C247" s="7" t="s">
        <v>2056</v>
      </c>
      <c r="D247" s="7" t="s">
        <v>2170</v>
      </c>
      <c r="E247" s="42" t="s">
        <v>2593</v>
      </c>
      <c r="F247" s="42"/>
      <c r="G247" s="39" t="s">
        <v>2872</v>
      </c>
      <c r="H247" s="38" t="s">
        <v>418</v>
      </c>
      <c r="I247" s="38" t="s">
        <v>2099</v>
      </c>
    </row>
    <row r="248" spans="1:9" x14ac:dyDescent="0.3">
      <c r="A248" s="39" t="str">
        <f>IF(test7[[#This Row],[BT def]]&lt;&gt;"",IF(LEFT(test7[[#This Row],[BT def]],2)="BT",HYPERLINK("#'EN 16931'!A"&amp;MATCH(test7[[#This Row],[BT def]], 'EN 16931'!A:A, 0),test7[[#This Row],[BT def]]),HYPERLINK("#'EN 16931'!B"&amp;MATCH(test7[[#This Row],[BT def]], 'EN 16931'!B:B, 0),test7[[#This Row],[BT def]])),"")</f>
        <v/>
      </c>
      <c r="B248" s="39" t="str">
        <f>IF(test7[[#This Row],[Alt BT def]]&lt;&gt;"",IF(LEFT(test7[[#This Row],[Alt BT def]],2)="BT",HYPERLINK("#'EN 16931'!A"&amp;MATCH(test7[[#This Row],[Alt BT def]], 'EN 16931'!A:A, 0),test7[[#This Row],[Alt BT def]]),HYPERLINK("#'EN 16931'!B"&amp;MATCH(test7[[#This Row],[Alt BT def]], 'EN 16931'!B:B, 0),test7[[#This Row],[Alt BT def]])),"")</f>
        <v/>
      </c>
      <c r="C248" s="7" t="s">
        <v>2058</v>
      </c>
      <c r="D248" s="7" t="s">
        <v>2377</v>
      </c>
      <c r="E248" s="42" t="s">
        <v>2092</v>
      </c>
      <c r="F248" s="42"/>
      <c r="G248" s="39" t="s">
        <v>2873</v>
      </c>
      <c r="H248" s="38" t="s">
        <v>2099</v>
      </c>
      <c r="I248" s="38" t="s">
        <v>2099</v>
      </c>
    </row>
    <row r="249" spans="1:9" ht="86.4" x14ac:dyDescent="0.3">
      <c r="A249" s="39" t="str">
        <f>IF(test7[[#This Row],[BT def]]&lt;&gt;"",IF(LEFT(test7[[#This Row],[BT def]],2)="BT",HYPERLINK("#'EN 16931'!A"&amp;MATCH(test7[[#This Row],[BT def]], 'EN 16931'!A:A, 0),test7[[#This Row],[BT def]]),HYPERLINK("#'EN 16931'!B"&amp;MATCH(test7[[#This Row],[BT def]], 'EN 16931'!B:B, 0),test7[[#This Row],[BT def]])),"")</f>
        <v>BT-155</v>
      </c>
      <c r="B249" s="39" t="str">
        <f>IF(test7[[#This Row],[Alt BT def]]&lt;&gt;"",IF(LEFT(test7[[#This Row],[Alt BT def]],2)="BT",HYPERLINK("#'EN 16931'!A"&amp;MATCH(test7[[#This Row],[Alt BT def]], 'EN 16931'!A:A, 0),test7[[#This Row],[Alt BT def]]),HYPERLINK("#'EN 16931'!B"&amp;MATCH(test7[[#This Row],[Alt BT def]], 'EN 16931'!B:B, 0),test7[[#This Row],[Alt BT def]])),"")</f>
        <v/>
      </c>
      <c r="C249" s="7" t="s">
        <v>2056</v>
      </c>
      <c r="D249" s="7" t="s">
        <v>2170</v>
      </c>
      <c r="E249" s="42" t="s">
        <v>2594</v>
      </c>
      <c r="F249" s="42"/>
      <c r="G249" s="39" t="s">
        <v>2874</v>
      </c>
      <c r="H249" s="38" t="s">
        <v>417</v>
      </c>
      <c r="I249" s="38" t="s">
        <v>2099</v>
      </c>
    </row>
    <row r="250" spans="1:9" x14ac:dyDescent="0.3">
      <c r="A250" s="39" t="str">
        <f>IF(test7[[#This Row],[BT def]]&lt;&gt;"",IF(LEFT(test7[[#This Row],[BT def]],2)="BT",HYPERLINK("#'EN 16931'!A"&amp;MATCH(test7[[#This Row],[BT def]], 'EN 16931'!A:A, 0),test7[[#This Row],[BT def]]),HYPERLINK("#'EN 16931'!B"&amp;MATCH(test7[[#This Row],[BT def]], 'EN 16931'!B:B, 0),test7[[#This Row],[BT def]])),"")</f>
        <v/>
      </c>
      <c r="B250" s="39" t="str">
        <f>IF(test7[[#This Row],[Alt BT def]]&lt;&gt;"",IF(LEFT(test7[[#This Row],[Alt BT def]],2)="BT",HYPERLINK("#'EN 16931'!A"&amp;MATCH(test7[[#This Row],[Alt BT def]], 'EN 16931'!A:A, 0),test7[[#This Row],[Alt BT def]]),HYPERLINK("#'EN 16931'!B"&amp;MATCH(test7[[#This Row],[Alt BT def]], 'EN 16931'!B:B, 0),test7[[#This Row],[Alt BT def]])),"")</f>
        <v/>
      </c>
      <c r="C250" s="7" t="s">
        <v>2058</v>
      </c>
      <c r="D250" s="7" t="s">
        <v>2379</v>
      </c>
      <c r="E250" s="42" t="s">
        <v>2093</v>
      </c>
      <c r="F250" s="42"/>
      <c r="G250" s="39" t="s">
        <v>2875</v>
      </c>
      <c r="H250" s="38" t="s">
        <v>2099</v>
      </c>
      <c r="I250" s="38" t="s">
        <v>2099</v>
      </c>
    </row>
    <row r="251" spans="1:9" ht="86.4" x14ac:dyDescent="0.3">
      <c r="A251" s="39" t="str">
        <f>IF(test7[[#This Row],[BT def]]&lt;&gt;"",IF(LEFT(test7[[#This Row],[BT def]],2)="BT",HYPERLINK("#'EN 16931'!A"&amp;MATCH(test7[[#This Row],[BT def]], 'EN 16931'!A:A, 0),test7[[#This Row],[BT def]]),HYPERLINK("#'EN 16931'!B"&amp;MATCH(test7[[#This Row],[BT def]], 'EN 16931'!B:B, 0),test7[[#This Row],[BT def]])),"")</f>
        <v>BT-157</v>
      </c>
      <c r="B251" s="39" t="str">
        <f>IF(test7[[#This Row],[Alt BT def]]&lt;&gt;"",IF(LEFT(test7[[#This Row],[Alt BT def]],2)="BT",HYPERLINK("#'EN 16931'!A"&amp;MATCH(test7[[#This Row],[Alt BT def]], 'EN 16931'!A:A, 0),test7[[#This Row],[Alt BT def]]),HYPERLINK("#'EN 16931'!B"&amp;MATCH(test7[[#This Row],[Alt BT def]], 'EN 16931'!B:B, 0),test7[[#This Row],[Alt BT def]])),"")</f>
        <v/>
      </c>
      <c r="C251" s="7" t="s">
        <v>2056</v>
      </c>
      <c r="D251" s="7" t="s">
        <v>2170</v>
      </c>
      <c r="E251" s="42" t="s">
        <v>2595</v>
      </c>
      <c r="F251" s="42"/>
      <c r="G251" s="39" t="s">
        <v>2876</v>
      </c>
      <c r="H251" s="38" t="s">
        <v>419</v>
      </c>
      <c r="I251" s="38" t="s">
        <v>2099</v>
      </c>
    </row>
    <row r="252" spans="1:9" ht="100.8" x14ac:dyDescent="0.3">
      <c r="A252" s="39" t="str">
        <f>IF(test7[[#This Row],[BT def]]&lt;&gt;"",IF(LEFT(test7[[#This Row],[BT def]],2)="BT",HYPERLINK("#'EN 16931'!A"&amp;MATCH(test7[[#This Row],[BT def]], 'EN 16931'!A:A, 0),test7[[#This Row],[BT def]]),HYPERLINK("#'EN 16931'!B"&amp;MATCH(test7[[#This Row],[BT def]], 'EN 16931'!B:B, 0),test7[[#This Row],[BT def]])),"")</f>
        <v/>
      </c>
      <c r="B252" s="39" t="str">
        <f>IF(test7[[#This Row],[Alt BT def]]&lt;&gt;"",IF(LEFT(test7[[#This Row],[Alt BT def]],2)="BT",HYPERLINK("#'EN 16931'!A"&amp;MATCH(test7[[#This Row],[Alt BT def]], 'EN 16931'!A:A, 0),test7[[#This Row],[Alt BT def]]),HYPERLINK("#'EN 16931'!B"&amp;MATCH(test7[[#This Row],[Alt BT def]], 'EN 16931'!B:B, 0),test7[[#This Row],[Alt BT def]])),"")</f>
        <v/>
      </c>
      <c r="C252" s="7" t="s">
        <v>2068</v>
      </c>
      <c r="D252" s="7" t="s">
        <v>2172</v>
      </c>
      <c r="E252" s="42" t="s">
        <v>2596</v>
      </c>
      <c r="F252" s="42"/>
      <c r="G252" s="39" t="s">
        <v>2877</v>
      </c>
      <c r="H252" s="38" t="s">
        <v>2099</v>
      </c>
      <c r="I252" s="38" t="s">
        <v>2099</v>
      </c>
    </row>
    <row r="253" spans="1:9" x14ac:dyDescent="0.3">
      <c r="A253" s="39" t="str">
        <f>IF(test7[[#This Row],[BT def]]&lt;&gt;"",IF(LEFT(test7[[#This Row],[BT def]],2)="BT",HYPERLINK("#'EN 16931'!A"&amp;MATCH(test7[[#This Row],[BT def]], 'EN 16931'!A:A, 0),test7[[#This Row],[BT def]]),HYPERLINK("#'EN 16931'!B"&amp;MATCH(test7[[#This Row],[BT def]], 'EN 16931'!B:B, 0),test7[[#This Row],[BT def]])),"")</f>
        <v/>
      </c>
      <c r="B253" s="39" t="str">
        <f>IF(test7[[#This Row],[Alt BT def]]&lt;&gt;"",IF(LEFT(test7[[#This Row],[Alt BT def]],2)="BT",HYPERLINK("#'EN 16931'!A"&amp;MATCH(test7[[#This Row],[Alt BT def]], 'EN 16931'!A:A, 0),test7[[#This Row],[Alt BT def]]),HYPERLINK("#'EN 16931'!B"&amp;MATCH(test7[[#This Row],[Alt BT def]], 'EN 16931'!B:B, 0),test7[[#This Row],[Alt BT def]])),"")</f>
        <v/>
      </c>
      <c r="C253" s="7" t="s">
        <v>2058</v>
      </c>
      <c r="D253" s="7" t="s">
        <v>2383</v>
      </c>
      <c r="E253" s="42" t="s">
        <v>2094</v>
      </c>
      <c r="F253" s="42"/>
      <c r="G253" s="39" t="s">
        <v>2878</v>
      </c>
      <c r="H253" s="38" t="s">
        <v>2099</v>
      </c>
      <c r="I253" s="38" t="s">
        <v>2099</v>
      </c>
    </row>
    <row r="254" spans="1:9" ht="86.4" x14ac:dyDescent="0.3">
      <c r="A254" s="39" t="str">
        <f>IF(test7[[#This Row],[BT def]]&lt;&gt;"",IF(LEFT(test7[[#This Row],[BT def]],2)="BT",HYPERLINK("#'EN 16931'!A"&amp;MATCH(test7[[#This Row],[BT def]], 'EN 16931'!A:A, 0),test7[[#This Row],[BT def]]),HYPERLINK("#'EN 16931'!B"&amp;MATCH(test7[[#This Row],[BT def]], 'EN 16931'!B:B, 0),test7[[#This Row],[BT def]])),"")</f>
        <v>BT-159</v>
      </c>
      <c r="B254" s="39" t="str">
        <f>IF(test7[[#This Row],[Alt BT def]]&lt;&gt;"",IF(LEFT(test7[[#This Row],[Alt BT def]],2)="BT",HYPERLINK("#'EN 16931'!A"&amp;MATCH(test7[[#This Row],[Alt BT def]], 'EN 16931'!A:A, 0),test7[[#This Row],[Alt BT def]]),HYPERLINK("#'EN 16931'!B"&amp;MATCH(test7[[#This Row],[Alt BT def]], 'EN 16931'!B:B, 0),test7[[#This Row],[Alt BT def]])),"")</f>
        <v/>
      </c>
      <c r="C254" s="7" t="s">
        <v>2056</v>
      </c>
      <c r="D254" s="7" t="s">
        <v>2249</v>
      </c>
      <c r="E254" s="42" t="s">
        <v>2597</v>
      </c>
      <c r="F254" s="42"/>
      <c r="G254" s="39" t="s">
        <v>2879</v>
      </c>
      <c r="H254" s="38" t="s">
        <v>421</v>
      </c>
      <c r="I254" s="38" t="s">
        <v>2099</v>
      </c>
    </row>
    <row r="255" spans="1:9" x14ac:dyDescent="0.3">
      <c r="A255" s="39" t="str">
        <f>IF(test7[[#This Row],[BT def]]&lt;&gt;"",IF(LEFT(test7[[#This Row],[BT def]],2)="BT",HYPERLINK("#'EN 16931'!A"&amp;MATCH(test7[[#This Row],[BT def]], 'EN 16931'!A:A, 0),test7[[#This Row],[BT def]]),HYPERLINK("#'EN 16931'!B"&amp;MATCH(test7[[#This Row],[BT def]], 'EN 16931'!B:B, 0),test7[[#This Row],[BT def]])),"")</f>
        <v/>
      </c>
      <c r="B255" s="39" t="str">
        <f>IF(test7[[#This Row],[Alt BT def]]&lt;&gt;"",IF(LEFT(test7[[#This Row],[Alt BT def]],2)="BT",HYPERLINK("#'EN 16931'!A"&amp;MATCH(test7[[#This Row],[Alt BT def]], 'EN 16931'!A:A, 0),test7[[#This Row],[Alt BT def]]),HYPERLINK("#'EN 16931'!B"&amp;MATCH(test7[[#This Row],[Alt BT def]], 'EN 16931'!B:B, 0),test7[[#This Row],[Alt BT def]])),"")</f>
        <v/>
      </c>
      <c r="C255" s="7" t="s">
        <v>2060</v>
      </c>
      <c r="D255" s="7" t="s">
        <v>2385</v>
      </c>
      <c r="E255" s="42" t="s">
        <v>2095</v>
      </c>
      <c r="F255" s="42"/>
      <c r="G255" s="39" t="s">
        <v>2880</v>
      </c>
      <c r="H255" s="38" t="s">
        <v>2099</v>
      </c>
      <c r="I255" s="38" t="s">
        <v>2099</v>
      </c>
    </row>
    <row r="256" spans="1:9" ht="86.4" x14ac:dyDescent="0.3">
      <c r="A256" s="39" t="str">
        <f>IF(test7[[#This Row],[BT def]]&lt;&gt;"",IF(LEFT(test7[[#This Row],[BT def]],2)="BT",HYPERLINK("#'EN 16931'!A"&amp;MATCH(test7[[#This Row],[BT def]], 'EN 16931'!A:A, 0),test7[[#This Row],[BT def]]),HYPERLINK("#'EN 16931'!B"&amp;MATCH(test7[[#This Row],[BT def]], 'EN 16931'!B:B, 0),test7[[#This Row],[BT def]])),"")</f>
        <v>BT-158</v>
      </c>
      <c r="B256" s="39" t="str">
        <f>IF(test7[[#This Row],[Alt BT def]]&lt;&gt;"",IF(LEFT(test7[[#This Row],[Alt BT def]],2)="BT",HYPERLINK("#'EN 16931'!A"&amp;MATCH(test7[[#This Row],[Alt BT def]], 'EN 16931'!A:A, 0),test7[[#This Row],[Alt BT def]]),HYPERLINK("#'EN 16931'!B"&amp;MATCH(test7[[#This Row],[Alt BT def]], 'EN 16931'!B:B, 0),test7[[#This Row],[Alt BT def]])),"")</f>
        <v/>
      </c>
      <c r="C256" s="7" t="s">
        <v>2056</v>
      </c>
      <c r="D256" s="7" t="s">
        <v>2387</v>
      </c>
      <c r="E256" s="42" t="s">
        <v>2598</v>
      </c>
      <c r="F256" s="42"/>
      <c r="G256" s="39" t="s">
        <v>2881</v>
      </c>
      <c r="H256" s="38" t="s">
        <v>420</v>
      </c>
      <c r="I256" s="38" t="s">
        <v>2099</v>
      </c>
    </row>
    <row r="257" spans="1:9" ht="100.8" x14ac:dyDescent="0.3">
      <c r="A257" s="39" t="str">
        <f>IF(test7[[#This Row],[BT def]]&lt;&gt;"",IF(LEFT(test7[[#This Row],[BT def]],2)="BT",HYPERLINK("#'EN 16931'!A"&amp;MATCH(test7[[#This Row],[BT def]], 'EN 16931'!A:A, 0),test7[[#This Row],[BT def]]),HYPERLINK("#'EN 16931'!B"&amp;MATCH(test7[[#This Row],[BT def]], 'EN 16931'!B:B, 0),test7[[#This Row],[BT def]])),"")</f>
        <v/>
      </c>
      <c r="B257" s="39" t="str">
        <f>IF(test7[[#This Row],[Alt BT def]]&lt;&gt;"",IF(LEFT(test7[[#This Row],[Alt BT def]],2)="BT",HYPERLINK("#'EN 16931'!A"&amp;MATCH(test7[[#This Row],[Alt BT def]], 'EN 16931'!A:A, 0),test7[[#This Row],[Alt BT def]]),HYPERLINK("#'EN 16931'!B"&amp;MATCH(test7[[#This Row],[Alt BT def]], 'EN 16931'!B:B, 0),test7[[#This Row],[Alt BT def]])),"")</f>
        <v/>
      </c>
      <c r="C257" s="7" t="s">
        <v>2068</v>
      </c>
      <c r="D257" s="7" t="s">
        <v>2389</v>
      </c>
      <c r="E257" s="42" t="s">
        <v>2599</v>
      </c>
      <c r="F257" s="42"/>
      <c r="G257" s="39" t="s">
        <v>2882</v>
      </c>
      <c r="H257" s="38" t="s">
        <v>2099</v>
      </c>
      <c r="I257" s="38" t="s">
        <v>2099</v>
      </c>
    </row>
    <row r="258" spans="1:9" ht="72" x14ac:dyDescent="0.3">
      <c r="A258" s="39" t="str">
        <f>IF(test7[[#This Row],[BT def]]&lt;&gt;"",IF(LEFT(test7[[#This Row],[BT def]],2)="BT",HYPERLINK("#'EN 16931'!A"&amp;MATCH(test7[[#This Row],[BT def]], 'EN 16931'!A:A, 0),test7[[#This Row],[BT def]]),HYPERLINK("#'EN 16931'!B"&amp;MATCH(test7[[#This Row],[BT def]], 'EN 16931'!B:B, 0),test7[[#This Row],[BT def]])),"")</f>
        <v/>
      </c>
      <c r="B258" s="39" t="str">
        <f>IF(test7[[#This Row],[Alt BT def]]&lt;&gt;"",IF(LEFT(test7[[#This Row],[Alt BT def]],2)="BT",HYPERLINK("#'EN 16931'!A"&amp;MATCH(test7[[#This Row],[Alt BT def]], 'EN 16931'!A:A, 0),test7[[#This Row],[Alt BT def]]),HYPERLINK("#'EN 16931'!B"&amp;MATCH(test7[[#This Row],[Alt BT def]], 'EN 16931'!B:B, 0),test7[[#This Row],[Alt BT def]])),"")</f>
        <v/>
      </c>
      <c r="C258" s="7" t="s">
        <v>2066</v>
      </c>
      <c r="D258" s="7" t="s">
        <v>2391</v>
      </c>
      <c r="E258" s="42" t="s">
        <v>2600</v>
      </c>
      <c r="F258" s="42"/>
      <c r="G258" s="39" t="s">
        <v>2883</v>
      </c>
      <c r="H258" s="38" t="s">
        <v>2099</v>
      </c>
      <c r="I258" s="38" t="s">
        <v>2099</v>
      </c>
    </row>
    <row r="259" spans="1:9" ht="100.8" x14ac:dyDescent="0.3">
      <c r="A259" s="39" t="str">
        <f>IF(test7[[#This Row],[BT def]]&lt;&gt;"",IF(LEFT(test7[[#This Row],[BT def]],2)="BT",HYPERLINK("#'EN 16931'!A"&amp;MATCH(test7[[#This Row],[BT def]], 'EN 16931'!A:A, 0),test7[[#This Row],[BT def]]),HYPERLINK("#'EN 16931'!B"&amp;MATCH(test7[[#This Row],[BT def]], 'EN 16931'!B:B, 0),test7[[#This Row],[BT def]])),"")</f>
        <v>BG-30</v>
      </c>
      <c r="B259" s="39" t="str">
        <f>IF(test7[[#This Row],[Alt BT def]]&lt;&gt;"",IF(LEFT(test7[[#This Row],[Alt BT def]],2)="BT",HYPERLINK("#'EN 16931'!A"&amp;MATCH(test7[[#This Row],[Alt BT def]], 'EN 16931'!A:A, 0),test7[[#This Row],[Alt BT def]]),HYPERLINK("#'EN 16931'!B"&amp;MATCH(test7[[#This Row],[Alt BT def]], 'EN 16931'!B:B, 0),test7[[#This Row],[Alt BT def]])),"")</f>
        <v/>
      </c>
      <c r="C259" s="7" t="s">
        <v>2056</v>
      </c>
      <c r="D259" s="7" t="s">
        <v>2393</v>
      </c>
      <c r="E259" s="42" t="s">
        <v>2601</v>
      </c>
      <c r="F259" s="42"/>
      <c r="G259" s="39" t="s">
        <v>2884</v>
      </c>
      <c r="H259" s="38" t="s">
        <v>413</v>
      </c>
      <c r="I259" s="38" t="s">
        <v>2099</v>
      </c>
    </row>
    <row r="260" spans="1:9" ht="72" x14ac:dyDescent="0.3">
      <c r="A260" s="39" t="str">
        <f>IF(test7[[#This Row],[BT def]]&lt;&gt;"",IF(LEFT(test7[[#This Row],[BT def]],2)="BT",HYPERLINK("#'EN 16931'!A"&amp;MATCH(test7[[#This Row],[BT def]], 'EN 16931'!A:A, 0),test7[[#This Row],[BT def]]),HYPERLINK("#'EN 16931'!B"&amp;MATCH(test7[[#This Row],[BT def]], 'EN 16931'!B:B, 0),test7[[#This Row],[BT def]])),"")</f>
        <v>Bt-151</v>
      </c>
      <c r="B260" s="39" t="str">
        <f>IF(test7[[#This Row],[Alt BT def]]&lt;&gt;"",IF(LEFT(test7[[#This Row],[Alt BT def]],2)="BT",HYPERLINK("#'EN 16931'!A"&amp;MATCH(test7[[#This Row],[Alt BT def]], 'EN 16931'!A:A, 0),test7[[#This Row],[Alt BT def]]),HYPERLINK("#'EN 16931'!B"&amp;MATCH(test7[[#This Row],[Alt BT def]], 'EN 16931'!B:B, 0),test7[[#This Row],[Alt BT def]])),"")</f>
        <v/>
      </c>
      <c r="C260" s="7" t="s">
        <v>2056</v>
      </c>
      <c r="D260" s="7" t="s">
        <v>2170</v>
      </c>
      <c r="E260" s="42" t="s">
        <v>2602</v>
      </c>
      <c r="F260" s="42"/>
      <c r="G260" s="39" t="s">
        <v>2885</v>
      </c>
      <c r="H260" s="38" t="s">
        <v>2615</v>
      </c>
      <c r="I260" s="38" t="s">
        <v>2099</v>
      </c>
    </row>
    <row r="261" spans="1:9" ht="86.4" x14ac:dyDescent="0.3">
      <c r="A261" s="39" t="str">
        <f>IF(test7[[#This Row],[BT def]]&lt;&gt;"",IF(LEFT(test7[[#This Row],[BT def]],2)="BT",HYPERLINK("#'EN 16931'!A"&amp;MATCH(test7[[#This Row],[BT def]], 'EN 16931'!A:A, 0),test7[[#This Row],[BT def]]),HYPERLINK("#'EN 16931'!B"&amp;MATCH(test7[[#This Row],[BT def]], 'EN 16931'!B:B, 0),test7[[#This Row],[BT def]])),"")</f>
        <v>BT-152</v>
      </c>
      <c r="B261" s="39" t="str">
        <f>IF(test7[[#This Row],[Alt BT def]]&lt;&gt;"",IF(LEFT(test7[[#This Row],[Alt BT def]],2)="BT",HYPERLINK("#'EN 16931'!A"&amp;MATCH(test7[[#This Row],[Alt BT def]], 'EN 16931'!A:A, 0),test7[[#This Row],[Alt BT def]]),HYPERLINK("#'EN 16931'!B"&amp;MATCH(test7[[#This Row],[Alt BT def]], 'EN 16931'!B:B, 0),test7[[#This Row],[Alt BT def]])),"")</f>
        <v/>
      </c>
      <c r="C261" s="7" t="s">
        <v>2058</v>
      </c>
      <c r="D261" s="7" t="s">
        <v>2315</v>
      </c>
      <c r="E261" s="42" t="s">
        <v>2603</v>
      </c>
      <c r="F261" s="42"/>
      <c r="G261" s="39" t="s">
        <v>2886</v>
      </c>
      <c r="H261" s="38" t="s">
        <v>63</v>
      </c>
      <c r="I261" s="38" t="s">
        <v>2099</v>
      </c>
    </row>
    <row r="262" spans="1:9" x14ac:dyDescent="0.3">
      <c r="A262" s="39" t="str">
        <f>IF(test7[[#This Row],[BT def]]&lt;&gt;"",IF(LEFT(test7[[#This Row],[BT def]],2)="BT",HYPERLINK("#'EN 16931'!A"&amp;MATCH(test7[[#This Row],[BT def]], 'EN 16931'!A:A, 0),test7[[#This Row],[BT def]]),HYPERLINK("#'EN 16931'!B"&amp;MATCH(test7[[#This Row],[BT def]], 'EN 16931'!B:B, 0),test7[[#This Row],[BT def]])),"")</f>
        <v/>
      </c>
      <c r="B262" s="39" t="str">
        <f>IF(test7[[#This Row],[Alt BT def]]&lt;&gt;"",IF(LEFT(test7[[#This Row],[Alt BT def]],2)="BT",HYPERLINK("#'EN 16931'!A"&amp;MATCH(test7[[#This Row],[Alt BT def]], 'EN 16931'!A:A, 0),test7[[#This Row],[Alt BT def]]),HYPERLINK("#'EN 16931'!B"&amp;MATCH(test7[[#This Row],[Alt BT def]], 'EN 16931'!B:B, 0),test7[[#This Row],[Alt BT def]])),"")</f>
        <v/>
      </c>
      <c r="C262" s="7" t="s">
        <v>2056</v>
      </c>
      <c r="D262" s="7" t="s">
        <v>2192</v>
      </c>
      <c r="E262" s="42" t="s">
        <v>2078</v>
      </c>
      <c r="F262" s="42"/>
      <c r="G262" s="39" t="s">
        <v>2887</v>
      </c>
      <c r="H262" s="38" t="s">
        <v>2099</v>
      </c>
      <c r="I262" s="38" t="s">
        <v>2099</v>
      </c>
    </row>
    <row r="263" spans="1:9" ht="43.2" x14ac:dyDescent="0.3">
      <c r="A263" s="39" t="str">
        <f>IF(test7[[#This Row],[BT def]]&lt;&gt;"",IF(LEFT(test7[[#This Row],[BT def]],2)="BT",HYPERLINK("#'EN 16931'!A"&amp;MATCH(test7[[#This Row],[BT def]], 'EN 16931'!A:A, 0),test7[[#This Row],[BT def]]),HYPERLINK("#'EN 16931'!B"&amp;MATCH(test7[[#This Row],[BT def]], 'EN 16931'!B:B, 0),test7[[#This Row],[BT def]])),"")</f>
        <v/>
      </c>
      <c r="B263" s="39" t="str">
        <f>IF(test7[[#This Row],[Alt BT def]]&lt;&gt;"",IF(LEFT(test7[[#This Row],[Alt BT def]],2)="BT",HYPERLINK("#'EN 16931'!A"&amp;MATCH(test7[[#This Row],[Alt BT def]], 'EN 16931'!A:A, 0),test7[[#This Row],[Alt BT def]]),HYPERLINK("#'EN 16931'!B"&amp;MATCH(test7[[#This Row],[Alt BT def]], 'EN 16931'!B:B, 0),test7[[#This Row],[Alt BT def]])),"")</f>
        <v/>
      </c>
      <c r="C263" s="7" t="s">
        <v>2056</v>
      </c>
      <c r="D263" s="7" t="s">
        <v>2194</v>
      </c>
      <c r="E263" s="42" t="s">
        <v>2487</v>
      </c>
      <c r="F263" s="42"/>
      <c r="G263" s="39" t="s">
        <v>2888</v>
      </c>
      <c r="H263" s="38" t="s">
        <v>2099</v>
      </c>
      <c r="I263" s="38" t="s">
        <v>2099</v>
      </c>
    </row>
    <row r="264" spans="1:9" ht="100.8" x14ac:dyDescent="0.3">
      <c r="A264" s="39" t="str">
        <f>IF(test7[[#This Row],[BT def]]&lt;&gt;"",IF(LEFT(test7[[#This Row],[BT def]],2)="BT",HYPERLINK("#'EN 16931'!A"&amp;MATCH(test7[[#This Row],[BT def]], 'EN 16931'!A:A, 0),test7[[#This Row],[BT def]]),HYPERLINK("#'EN 16931'!B"&amp;MATCH(test7[[#This Row],[BT def]], 'EN 16931'!B:B, 0),test7[[#This Row],[BT def]])),"")</f>
        <v>BG-32</v>
      </c>
      <c r="B264" s="39" t="str">
        <f>IF(test7[[#This Row],[Alt BT def]]&lt;&gt;"",IF(LEFT(test7[[#This Row],[Alt BT def]],2)="BT",HYPERLINK("#'EN 16931'!A"&amp;MATCH(test7[[#This Row],[Alt BT def]], 'EN 16931'!A:A, 0),test7[[#This Row],[Alt BT def]]),HYPERLINK("#'EN 16931'!B"&amp;MATCH(test7[[#This Row],[Alt BT def]], 'EN 16931'!B:B, 0),test7[[#This Row],[Alt BT def]])),"")</f>
        <v/>
      </c>
      <c r="C264" s="7" t="s">
        <v>2060</v>
      </c>
      <c r="D264" s="7" t="s">
        <v>2396</v>
      </c>
      <c r="E264" s="42" t="s">
        <v>2604</v>
      </c>
      <c r="F264" s="42"/>
      <c r="G264" s="39" t="s">
        <v>2889</v>
      </c>
      <c r="H264" s="38" t="s">
        <v>422</v>
      </c>
      <c r="I264" s="38" t="s">
        <v>2099</v>
      </c>
    </row>
    <row r="265" spans="1:9" ht="86.4" x14ac:dyDescent="0.3">
      <c r="A265" s="39" t="str">
        <f>IF(test7[[#This Row],[BT def]]&lt;&gt;"",IF(LEFT(test7[[#This Row],[BT def]],2)="BT",HYPERLINK("#'EN 16931'!A"&amp;MATCH(test7[[#This Row],[BT def]], 'EN 16931'!A:A, 0),test7[[#This Row],[BT def]]),HYPERLINK("#'EN 16931'!B"&amp;MATCH(test7[[#This Row],[BT def]], 'EN 16931'!B:B, 0),test7[[#This Row],[BT def]])),"")</f>
        <v>BT-160</v>
      </c>
      <c r="B265" s="39" t="str">
        <f>IF(test7[[#This Row],[Alt BT def]]&lt;&gt;"",IF(LEFT(test7[[#This Row],[Alt BT def]],2)="BT",HYPERLINK("#'EN 16931'!A"&amp;MATCH(test7[[#This Row],[Alt BT def]], 'EN 16931'!A:A, 0),test7[[#This Row],[Alt BT def]]),HYPERLINK("#'EN 16931'!B"&amp;MATCH(test7[[#This Row],[Alt BT def]], 'EN 16931'!B:B, 0),test7[[#This Row],[Alt BT def]])),"")</f>
        <v/>
      </c>
      <c r="C265" s="7" t="s">
        <v>2056</v>
      </c>
      <c r="D265" s="7" t="s">
        <v>2176</v>
      </c>
      <c r="E265" s="42" t="s">
        <v>2605</v>
      </c>
      <c r="F265" s="42"/>
      <c r="G265" s="39" t="s">
        <v>2890</v>
      </c>
      <c r="H265" s="38" t="s">
        <v>423</v>
      </c>
      <c r="I265" s="38" t="s">
        <v>2099</v>
      </c>
    </row>
    <row r="266" spans="1:9" ht="86.4" x14ac:dyDescent="0.3">
      <c r="A266" s="39" t="str">
        <f>IF(test7[[#This Row],[BT def]]&lt;&gt;"",IF(LEFT(test7[[#This Row],[BT def]],2)="BT",HYPERLINK("#'EN 16931'!A"&amp;MATCH(test7[[#This Row],[BT def]], 'EN 16931'!A:A, 0),test7[[#This Row],[BT def]]),HYPERLINK("#'EN 16931'!B"&amp;MATCH(test7[[#This Row],[BT def]], 'EN 16931'!B:B, 0),test7[[#This Row],[BT def]])),"")</f>
        <v>BT-161</v>
      </c>
      <c r="B266" s="39" t="str">
        <f>IF(test7[[#This Row],[Alt BT def]]&lt;&gt;"",IF(LEFT(test7[[#This Row],[Alt BT def]],2)="BT",HYPERLINK("#'EN 16931'!A"&amp;MATCH(test7[[#This Row],[Alt BT def]], 'EN 16931'!A:A, 0),test7[[#This Row],[Alt BT def]]),HYPERLINK("#'EN 16931'!B"&amp;MATCH(test7[[#This Row],[Alt BT def]], 'EN 16931'!B:B, 0),test7[[#This Row],[Alt BT def]])),"")</f>
        <v/>
      </c>
      <c r="C266" s="7" t="s">
        <v>2056</v>
      </c>
      <c r="D266" s="7" t="s">
        <v>2397</v>
      </c>
      <c r="E266" s="42" t="s">
        <v>2606</v>
      </c>
      <c r="F266" s="42"/>
      <c r="G266" s="39" t="s">
        <v>2891</v>
      </c>
      <c r="H266" s="38" t="s">
        <v>424</v>
      </c>
      <c r="I266" s="38" t="s">
        <v>2099</v>
      </c>
    </row>
    <row r="267" spans="1:9" ht="100.8" x14ac:dyDescent="0.3">
      <c r="A267" s="39" t="str">
        <f>IF(test7[[#This Row],[BT def]]&lt;&gt;"",IF(LEFT(test7[[#This Row],[BT def]],2)="BT",HYPERLINK("#'EN 16931'!A"&amp;MATCH(test7[[#This Row],[BT def]], 'EN 16931'!A:A, 0),test7[[#This Row],[BT def]]),HYPERLINK("#'EN 16931'!B"&amp;MATCH(test7[[#This Row],[BT def]], 'EN 16931'!B:B, 0),test7[[#This Row],[BT def]])),"")</f>
        <v>BG-29</v>
      </c>
      <c r="B267" s="39" t="str">
        <f>IF(test7[[#This Row],[Alt BT def]]&lt;&gt;"",IF(LEFT(test7[[#This Row],[Alt BT def]],2)="BT",HYPERLINK("#'EN 16931'!A"&amp;MATCH(test7[[#This Row],[Alt BT def]], 'EN 16931'!A:A, 0),test7[[#This Row],[Alt BT def]]),HYPERLINK("#'EN 16931'!B"&amp;MATCH(test7[[#This Row],[Alt BT def]], 'EN 16931'!B:B, 0),test7[[#This Row],[Alt BT def]])),"")</f>
        <v/>
      </c>
      <c r="C267" s="7" t="s">
        <v>2056</v>
      </c>
      <c r="D267" s="7" t="s">
        <v>2398</v>
      </c>
      <c r="E267" s="42" t="s">
        <v>2607</v>
      </c>
      <c r="F267" s="42"/>
      <c r="G267" s="39" t="s">
        <v>2892</v>
      </c>
      <c r="H267" s="38" t="s">
        <v>408</v>
      </c>
      <c r="I267" s="38" t="s">
        <v>2099</v>
      </c>
    </row>
    <row r="268" spans="1:9" ht="158.4" x14ac:dyDescent="0.3">
      <c r="A268" s="39" t="str">
        <f>IF(test7[[#This Row],[BT def]]&lt;&gt;"",IF(LEFT(test7[[#This Row],[BT def]],2)="BT",HYPERLINK("#'EN 16931'!A"&amp;MATCH(test7[[#This Row],[BT def]], 'EN 16931'!A:A, 0),test7[[#This Row],[BT def]]),HYPERLINK("#'EN 16931'!B"&amp;MATCH(test7[[#This Row],[BT def]], 'EN 16931'!B:B, 0),test7[[#This Row],[BT def]])),"")</f>
        <v>BT-146</v>
      </c>
      <c r="B268" s="39" t="str">
        <f>IF(test7[[#This Row],[Alt BT def]]&lt;&gt;"",IF(LEFT(test7[[#This Row],[Alt BT def]],2)="BT",HYPERLINK("#'EN 16931'!A"&amp;MATCH(test7[[#This Row],[Alt BT def]], 'EN 16931'!A:A, 0),test7[[#This Row],[Alt BT def]]),HYPERLINK("#'EN 16931'!B"&amp;MATCH(test7[[#This Row],[Alt BT def]], 'EN 16931'!B:B, 0),test7[[#This Row],[Alt BT def]])),"")</f>
        <v/>
      </c>
      <c r="C268" s="7" t="s">
        <v>2056</v>
      </c>
      <c r="D268" s="7" t="s">
        <v>2399</v>
      </c>
      <c r="E268" s="42" t="s">
        <v>2608</v>
      </c>
      <c r="F268" s="42"/>
      <c r="G268" s="39" t="s">
        <v>2893</v>
      </c>
      <c r="H268" s="38" t="s">
        <v>62</v>
      </c>
      <c r="I268" s="38" t="s">
        <v>2099</v>
      </c>
    </row>
    <row r="269" spans="1:9" ht="43.2" x14ac:dyDescent="0.3">
      <c r="A269" s="39" t="str">
        <f>IF(test7[[#This Row],[BT def]]&lt;&gt;"",IF(LEFT(test7[[#This Row],[BT def]],2)="BT",HYPERLINK("#'EN 16931'!A"&amp;MATCH(test7[[#This Row],[BT def]], 'EN 16931'!A:A, 0),test7[[#This Row],[BT def]]),HYPERLINK("#'EN 16931'!B"&amp;MATCH(test7[[#This Row],[BT def]], 'EN 16931'!B:B, 0),test7[[#This Row],[BT def]])),"")</f>
        <v/>
      </c>
      <c r="B269" s="39" t="str">
        <f>IF(test7[[#This Row],[Alt BT def]]&lt;&gt;"",IF(LEFT(test7[[#This Row],[Alt BT def]],2)="BT",HYPERLINK("#'EN 16931'!A"&amp;MATCH(test7[[#This Row],[Alt BT def]], 'EN 16931'!A:A, 0),test7[[#This Row],[Alt BT def]]),HYPERLINK("#'EN 16931'!B"&amp;MATCH(test7[[#This Row],[Alt BT def]], 'EN 16931'!B:B, 0),test7[[#This Row],[Alt BT def]])),"")</f>
        <v/>
      </c>
      <c r="C269" s="7" t="s">
        <v>2068</v>
      </c>
      <c r="D269" s="7" t="s">
        <v>2308</v>
      </c>
      <c r="E269" s="42" t="s">
        <v>2547</v>
      </c>
      <c r="F269" s="42"/>
      <c r="G269" s="39" t="s">
        <v>2894</v>
      </c>
      <c r="H269" s="38" t="s">
        <v>2099</v>
      </c>
      <c r="I269" s="38" t="s">
        <v>2099</v>
      </c>
    </row>
    <row r="270" spans="1:9" ht="86.4" x14ac:dyDescent="0.3">
      <c r="A270" s="39" t="str">
        <f>IF(test7[[#This Row],[BT def]]&lt;&gt;"",IF(LEFT(test7[[#This Row],[BT def]],2)="BT",HYPERLINK("#'EN 16931'!A"&amp;MATCH(test7[[#This Row],[BT def]], 'EN 16931'!A:A, 0),test7[[#This Row],[BT def]]),HYPERLINK("#'EN 16931'!B"&amp;MATCH(test7[[#This Row],[BT def]], 'EN 16931'!B:B, 0),test7[[#This Row],[BT def]])),"")</f>
        <v>BT-149</v>
      </c>
      <c r="B270" s="39" t="str">
        <f>IF(test7[[#This Row],[Alt BT def]]&lt;&gt;"",IF(LEFT(test7[[#This Row],[Alt BT def]],2)="BT",HYPERLINK("#'EN 16931'!A"&amp;MATCH(test7[[#This Row],[Alt BT def]], 'EN 16931'!A:A, 0),test7[[#This Row],[Alt BT def]]),HYPERLINK("#'EN 16931'!B"&amp;MATCH(test7[[#This Row],[Alt BT def]], 'EN 16931'!B:B, 0),test7[[#This Row],[Alt BT def]])),"")</f>
        <v/>
      </c>
      <c r="C270" s="7" t="s">
        <v>2058</v>
      </c>
      <c r="D270" s="7" t="s">
        <v>2401</v>
      </c>
      <c r="E270" s="42" t="s">
        <v>2609</v>
      </c>
      <c r="F270" s="42"/>
      <c r="G270" s="39" t="s">
        <v>2895</v>
      </c>
      <c r="H270" s="38" t="s">
        <v>411</v>
      </c>
      <c r="I270" s="38" t="s">
        <v>2099</v>
      </c>
    </row>
    <row r="271" spans="1:9" ht="302.39999999999998" x14ac:dyDescent="0.3">
      <c r="A271" s="39" t="str">
        <f>IF(test7[[#This Row],[BT def]]&lt;&gt;"",IF(LEFT(test7[[#This Row],[BT def]],2)="BT",HYPERLINK("#'EN 16931'!A"&amp;MATCH(test7[[#This Row],[BT def]], 'EN 16931'!A:A, 0),test7[[#This Row],[BT def]]),HYPERLINK("#'EN 16931'!B"&amp;MATCH(test7[[#This Row],[BT def]], 'EN 16931'!B:B, 0),test7[[#This Row],[BT def]])),"")</f>
        <v/>
      </c>
      <c r="B271" s="39" t="str">
        <f>IF(test7[[#This Row],[Alt BT def]]&lt;&gt;"",IF(LEFT(test7[[#This Row],[Alt BT def]],2)="BT",HYPERLINK("#'EN 16931'!A"&amp;MATCH(test7[[#This Row],[Alt BT def]], 'EN 16931'!A:A, 0),test7[[#This Row],[Alt BT def]]),HYPERLINK("#'EN 16931'!B"&amp;MATCH(test7[[#This Row],[Alt BT def]], 'EN 16931'!B:B, 0),test7[[#This Row],[Alt BT def]])),"")</f>
        <v/>
      </c>
      <c r="C271" s="7" t="s">
        <v>2066</v>
      </c>
      <c r="D271" s="7" t="s">
        <v>2402</v>
      </c>
      <c r="E271" s="42" t="s">
        <v>2610</v>
      </c>
      <c r="F271" s="42"/>
      <c r="G271" s="39" t="s">
        <v>2896</v>
      </c>
      <c r="H271" s="38" t="s">
        <v>2099</v>
      </c>
      <c r="I271" s="38" t="s">
        <v>2099</v>
      </c>
    </row>
    <row r="272" spans="1:9" x14ac:dyDescent="0.3">
      <c r="A272" s="39" t="str">
        <f>IF(test7[[#This Row],[BT def]]&lt;&gt;"",IF(LEFT(test7[[#This Row],[BT def]],2)="BT",HYPERLINK("#'EN 16931'!A"&amp;MATCH(test7[[#This Row],[BT def]], 'EN 16931'!A:A, 0),test7[[#This Row],[BT def]]),HYPERLINK("#'EN 16931'!B"&amp;MATCH(test7[[#This Row],[BT def]], 'EN 16931'!B:B, 0),test7[[#This Row],[BT def]])),"")</f>
        <v/>
      </c>
      <c r="B272" s="39" t="str">
        <f>IF(test7[[#This Row],[Alt BT def]]&lt;&gt;"",IF(LEFT(test7[[#This Row],[Alt BT def]],2)="BT",HYPERLINK("#'EN 16931'!A"&amp;MATCH(test7[[#This Row],[Alt BT def]], 'EN 16931'!A:A, 0),test7[[#This Row],[Alt BT def]]),HYPERLINK("#'EN 16931'!B"&amp;MATCH(test7[[#This Row],[Alt BT def]], 'EN 16931'!B:B, 0),test7[[#This Row],[Alt BT def]])),"")</f>
        <v/>
      </c>
      <c r="C272" s="7" t="s">
        <v>2058</v>
      </c>
      <c r="D272" s="7" t="s">
        <v>2404</v>
      </c>
      <c r="E272" s="42" t="s">
        <v>2096</v>
      </c>
      <c r="F272" s="42"/>
      <c r="G272" s="39" t="s">
        <v>2897</v>
      </c>
      <c r="H272" s="38" t="s">
        <v>2099</v>
      </c>
      <c r="I272" s="38" t="s">
        <v>2099</v>
      </c>
    </row>
    <row r="273" spans="1:9" ht="43.2" x14ac:dyDescent="0.3">
      <c r="A273" s="39" t="str">
        <f>IF(test7[[#This Row],[BT def]]&lt;&gt;"",IF(LEFT(test7[[#This Row],[BT def]],2)="BT",HYPERLINK("#'EN 16931'!A"&amp;MATCH(test7[[#This Row],[BT def]], 'EN 16931'!A:A, 0),test7[[#This Row],[BT def]]),HYPERLINK("#'EN 16931'!B"&amp;MATCH(test7[[#This Row],[BT def]], 'EN 16931'!B:B, 0),test7[[#This Row],[BT def]])),"")</f>
        <v/>
      </c>
      <c r="B273" s="39" t="str">
        <f>IF(test7[[#This Row],[Alt BT def]]&lt;&gt;"",IF(LEFT(test7[[#This Row],[Alt BT def]],2)="BT",HYPERLINK("#'EN 16931'!A"&amp;MATCH(test7[[#This Row],[Alt BT def]], 'EN 16931'!A:A, 0),test7[[#This Row],[Alt BT def]]),HYPERLINK("#'EN 16931'!B"&amp;MATCH(test7[[#This Row],[Alt BT def]], 'EN 16931'!B:B, 0),test7[[#This Row],[Alt BT def]])),"")</f>
        <v/>
      </c>
      <c r="C273" s="7" t="s">
        <v>2056</v>
      </c>
      <c r="D273" s="7" t="s">
        <v>2406</v>
      </c>
      <c r="E273" s="42" t="s">
        <v>2611</v>
      </c>
      <c r="F273" s="42"/>
      <c r="G273" s="39" t="s">
        <v>2898</v>
      </c>
      <c r="H273" s="38" t="s">
        <v>2099</v>
      </c>
      <c r="I273" s="38" t="s">
        <v>2099</v>
      </c>
    </row>
    <row r="274" spans="1:9" ht="86.4" x14ac:dyDescent="0.3">
      <c r="A274" s="39" t="str">
        <f>IF(test7[[#This Row],[BT def]]&lt;&gt;"",IF(LEFT(test7[[#This Row],[BT def]],2)="BT",HYPERLINK("#'EN 16931'!A"&amp;MATCH(test7[[#This Row],[BT def]], 'EN 16931'!A:A, 0),test7[[#This Row],[BT def]]),HYPERLINK("#'EN 16931'!B"&amp;MATCH(test7[[#This Row],[BT def]], 'EN 16931'!B:B, 0),test7[[#This Row],[BT def]])),"")</f>
        <v>BT-147</v>
      </c>
      <c r="B274" s="39" t="str">
        <f>IF(test7[[#This Row],[Alt BT def]]&lt;&gt;"",IF(LEFT(test7[[#This Row],[Alt BT def]],2)="BT",HYPERLINK("#'EN 16931'!A"&amp;MATCH(test7[[#This Row],[Alt BT def]], 'EN 16931'!A:A, 0),test7[[#This Row],[Alt BT def]]),HYPERLINK("#'EN 16931'!B"&amp;MATCH(test7[[#This Row],[Alt BT def]], 'EN 16931'!B:B, 0),test7[[#This Row],[Alt BT def]])),"")</f>
        <v/>
      </c>
      <c r="C274" s="7" t="s">
        <v>2056</v>
      </c>
      <c r="D274" s="7" t="s">
        <v>2408</v>
      </c>
      <c r="E274" s="42" t="s">
        <v>2612</v>
      </c>
      <c r="F274" s="42"/>
      <c r="G274" s="39" t="s">
        <v>2899</v>
      </c>
      <c r="H274" s="38" t="s">
        <v>409</v>
      </c>
      <c r="I274" s="38" t="s">
        <v>2099</v>
      </c>
    </row>
    <row r="275" spans="1:9" ht="43.2" x14ac:dyDescent="0.3">
      <c r="A275" s="39" t="str">
        <f>IF(test7[[#This Row],[BT def]]&lt;&gt;"",IF(LEFT(test7[[#This Row],[BT def]],2)="BT",HYPERLINK("#'EN 16931'!A"&amp;MATCH(test7[[#This Row],[BT def]], 'EN 16931'!A:A, 0),test7[[#This Row],[BT def]]),HYPERLINK("#'EN 16931'!B"&amp;MATCH(test7[[#This Row],[BT def]], 'EN 16931'!B:B, 0),test7[[#This Row],[BT def]])),"")</f>
        <v/>
      </c>
      <c r="B275" s="39" t="str">
        <f>IF(test7[[#This Row],[Alt BT def]]&lt;&gt;"",IF(LEFT(test7[[#This Row],[Alt BT def]],2)="BT",HYPERLINK("#'EN 16931'!A"&amp;MATCH(test7[[#This Row],[Alt BT def]], 'EN 16931'!A:A, 0),test7[[#This Row],[Alt BT def]]),HYPERLINK("#'EN 16931'!B"&amp;MATCH(test7[[#This Row],[Alt BT def]], 'EN 16931'!B:B, 0),test7[[#This Row],[Alt BT def]])),"")</f>
        <v/>
      </c>
      <c r="C275" s="7" t="s">
        <v>2068</v>
      </c>
      <c r="D275" s="7" t="s">
        <v>2409</v>
      </c>
      <c r="E275" s="42" t="s">
        <v>2547</v>
      </c>
      <c r="F275" s="42"/>
      <c r="G275" s="39" t="s">
        <v>2900</v>
      </c>
      <c r="H275" s="38" t="s">
        <v>2099</v>
      </c>
      <c r="I275" s="38" t="s">
        <v>2099</v>
      </c>
    </row>
    <row r="276" spans="1:9" ht="100.8" x14ac:dyDescent="0.3">
      <c r="A276" s="39" t="str">
        <f>IF(test7[[#This Row],[BT def]]&lt;&gt;"",IF(LEFT(test7[[#This Row],[BT def]],2)="BT",HYPERLINK("#'EN 16931'!A"&amp;MATCH(test7[[#This Row],[BT def]], 'EN 16931'!A:A, 0),test7[[#This Row],[BT def]]),HYPERLINK("#'EN 16931'!B"&amp;MATCH(test7[[#This Row],[BT def]], 'EN 16931'!B:B, 0),test7[[#This Row],[BT def]])),"")</f>
        <v>BT-148</v>
      </c>
      <c r="B276" s="39" t="str">
        <f>IF(test7[[#This Row],[Alt BT def]]&lt;&gt;"",IF(LEFT(test7[[#This Row],[Alt BT def]],2)="BT",HYPERLINK("#'EN 16931'!A"&amp;MATCH(test7[[#This Row],[Alt BT def]], 'EN 16931'!A:A, 0),test7[[#This Row],[Alt BT def]]),HYPERLINK("#'EN 16931'!B"&amp;MATCH(test7[[#This Row],[Alt BT def]], 'EN 16931'!B:B, 0),test7[[#This Row],[Alt BT def]])),"")</f>
        <v/>
      </c>
      <c r="C276" s="7" t="s">
        <v>2058</v>
      </c>
      <c r="D276" s="7" t="s">
        <v>2411</v>
      </c>
      <c r="E276" s="42" t="s">
        <v>2613</v>
      </c>
      <c r="F276" s="42"/>
      <c r="G276" s="39" t="s">
        <v>2901</v>
      </c>
      <c r="H276" s="38" t="s">
        <v>410</v>
      </c>
      <c r="I276" s="38" t="s">
        <v>2099</v>
      </c>
    </row>
    <row r="277" spans="1:9" ht="43.2" x14ac:dyDescent="0.3">
      <c r="A277" s="39" t="str">
        <f>IF(test7[[#This Row],[BT def]]&lt;&gt;"",IF(LEFT(test7[[#This Row],[BT def]],2)="BT",HYPERLINK("#'EN 16931'!A"&amp;MATCH(test7[[#This Row],[BT def]], 'EN 16931'!A:A, 0),test7[[#This Row],[BT def]]),HYPERLINK("#'EN 16931'!B"&amp;MATCH(test7[[#This Row],[BT def]], 'EN 16931'!B:B, 0),test7[[#This Row],[BT def]])),"")</f>
        <v/>
      </c>
      <c r="B277" s="39" t="str">
        <f>IF(test7[[#This Row],[Alt BT def]]&lt;&gt;"",IF(LEFT(test7[[#This Row],[Alt BT def]],2)="BT",HYPERLINK("#'EN 16931'!A"&amp;MATCH(test7[[#This Row],[Alt BT def]], 'EN 16931'!A:A, 0),test7[[#This Row],[Alt BT def]]),HYPERLINK("#'EN 16931'!B"&amp;MATCH(test7[[#This Row],[Alt BT def]], 'EN 16931'!B:B, 0),test7[[#This Row],[Alt BT def]])),"")</f>
        <v/>
      </c>
      <c r="C277" s="7" t="s">
        <v>2068</v>
      </c>
      <c r="D277" s="7" t="s">
        <v>2409</v>
      </c>
      <c r="E277" s="42" t="s">
        <v>2547</v>
      </c>
      <c r="F277" s="42"/>
      <c r="G277" s="39" t="s">
        <v>2902</v>
      </c>
      <c r="H277" s="38"/>
      <c r="I277" s="38" t="s">
        <v>2099</v>
      </c>
    </row>
  </sheetData>
  <hyperlinks>
    <hyperlink ref="G2" r:id="rId1" xr:uid="{0EA21744-498F-4806-9B25-7E903FCEA653}"/>
    <hyperlink ref="G3" r:id="rId2" xr:uid="{CF79594D-2173-4637-8E8A-D969934DE8A3}"/>
    <hyperlink ref="G4" r:id="rId3" xr:uid="{3698B26D-80CC-4C22-99E9-4AB113712AAF}"/>
    <hyperlink ref="G5" r:id="rId4" xr:uid="{C3D6C87A-F3C7-4F28-B478-2926164BA37B}"/>
    <hyperlink ref="G6" r:id="rId5" xr:uid="{08F3C33D-1B83-4226-B1D9-0C8B3E956957}"/>
    <hyperlink ref="G7" r:id="rId6" xr:uid="{313BAD44-944A-471D-9FE9-B65481529093}"/>
    <hyperlink ref="G8" r:id="rId7" xr:uid="{DDB01EB4-06E8-4312-911E-0B0672EB9EB8}"/>
    <hyperlink ref="G10" r:id="rId8" xr:uid="{D310CB20-538A-444A-88DF-17D413F59D70}"/>
    <hyperlink ref="G11" r:id="rId9" xr:uid="{24E0A494-EE66-49F5-A303-49701048CEDA}"/>
    <hyperlink ref="G12" r:id="rId10" xr:uid="{445228F5-203A-4DDD-B099-E718E0C0599A}"/>
    <hyperlink ref="G13" r:id="rId11" xr:uid="{C3B3DE98-FE88-4E6F-97BF-ADDE9574B3C9}"/>
    <hyperlink ref="G14" r:id="rId12" xr:uid="{5C37AB68-EBAB-44EF-A71A-1F025C5FE20E}"/>
    <hyperlink ref="G9" r:id="rId13" xr:uid="{291C3828-4B34-4C4B-BD2B-E1C0D73818B9}"/>
    <hyperlink ref="G15" r:id="rId14" xr:uid="{16946D66-74BA-4D14-A7C2-1E485D6C0F38}"/>
    <hyperlink ref="G16" r:id="rId15" xr:uid="{A34F0C6E-8134-4470-BB5C-7BB2BAE9496C}"/>
    <hyperlink ref="G17" r:id="rId16" xr:uid="{A39E1A59-8D8F-447A-97EF-D19F50EC53A7}"/>
    <hyperlink ref="G18" r:id="rId17" xr:uid="{90100943-8C54-496C-8177-288EFD4616ED}"/>
    <hyperlink ref="G19" r:id="rId18" xr:uid="{F5C374A4-4EB7-495B-8AC4-898C11F392F9}"/>
    <hyperlink ref="G20" r:id="rId19" xr:uid="{889A1B12-0563-419E-9A46-1EF7DB84A539}"/>
    <hyperlink ref="G22" r:id="rId20" xr:uid="{70879939-8696-4177-AC97-9F8897ACB78B}"/>
    <hyperlink ref="G24" r:id="rId21" xr:uid="{98CBB778-D499-4BC0-B5D6-3232E043F3BD}"/>
    <hyperlink ref="G25" r:id="rId22" xr:uid="{66E01BE1-A54A-43ED-A254-77D83BB157E2}"/>
    <hyperlink ref="G26" r:id="rId23" xr:uid="{2281EA78-80E8-428D-9036-8935AE61917F}"/>
    <hyperlink ref="G27" r:id="rId24" xr:uid="{3EADA7FF-805C-4AF6-8C6B-50010D72843E}"/>
    <hyperlink ref="G28" r:id="rId25" xr:uid="{F9D8B8B7-BA53-4945-B71D-7D6E723C2B58}"/>
    <hyperlink ref="G29" r:id="rId26" xr:uid="{C1CB7613-CD62-4A83-8CE3-1511023411E4}"/>
    <hyperlink ref="G30" r:id="rId27" xr:uid="{8ED7A593-F07A-4957-B0EE-25AE886CE3CE}"/>
    <hyperlink ref="G31" r:id="rId28" xr:uid="{72B14873-3B8E-4BE3-B3D0-FCA809890938}"/>
    <hyperlink ref="G33" r:id="rId29" xr:uid="{A162E286-6388-4665-9FB5-152858ECEB43}"/>
    <hyperlink ref="G34" r:id="rId30" xr:uid="{6431AEEA-CDA3-4DF7-BC36-8F4CF3D7687B}"/>
    <hyperlink ref="G21" r:id="rId31" xr:uid="{626FF241-B72B-40C7-855F-01E064E21078}"/>
    <hyperlink ref="G23" r:id="rId32" xr:uid="{942482AB-65C9-4568-A370-795E1E296A13}"/>
    <hyperlink ref="G32" r:id="rId33" xr:uid="{2D29E9AB-B259-45B2-894C-AF0558C03DBB}"/>
    <hyperlink ref="G35" r:id="rId34" xr:uid="{222F7F19-05AF-4D47-A1CA-B126601DFBCB}"/>
    <hyperlink ref="G36" r:id="rId35" xr:uid="{66FEA45B-0D8A-4C47-BDE4-33BF634FF1A3}"/>
    <hyperlink ref="G37" r:id="rId36" xr:uid="{3EE368C0-8683-46A1-B937-0F58787E1CFB}"/>
    <hyperlink ref="G38" r:id="rId37" xr:uid="{1E21140C-D3B9-4E63-A590-56672CEAB8F8}"/>
    <hyperlink ref="G39" r:id="rId38" xr:uid="{96F83FA5-00B5-4851-8C33-C430B70EFC6A}"/>
    <hyperlink ref="G40" r:id="rId39" xr:uid="{E3D94AFB-F422-4B8F-8E5D-EB90CB863687}"/>
    <hyperlink ref="G41" r:id="rId40" xr:uid="{B7007DA2-99BB-4DA7-8A50-4933563F0B34}"/>
    <hyperlink ref="G42" r:id="rId41" xr:uid="{700371E8-CD04-4970-8BA5-6A5B2E40021B}"/>
    <hyperlink ref="G43" r:id="rId42" xr:uid="{775563A6-F67B-4072-8004-1802F100DDFA}"/>
    <hyperlink ref="G44" r:id="rId43" xr:uid="{5CE08C48-5358-448A-856D-8A6EF9F1BD60}"/>
    <hyperlink ref="G45" r:id="rId44" xr:uid="{AA3D0604-077F-4520-85CA-78405C4E547A}"/>
    <hyperlink ref="G46" r:id="rId45" xr:uid="{288EF861-9338-41DB-8C08-EDAAB471C16A}"/>
    <hyperlink ref="G47" r:id="rId46" xr:uid="{32203F57-92E2-4EEC-9234-5C1EA41C4648}"/>
    <hyperlink ref="G48" r:id="rId47" xr:uid="{97A209CB-069E-4268-BB48-8F27F55899F0}"/>
    <hyperlink ref="G49" r:id="rId48" xr:uid="{4CAEDD18-64D7-45DE-99E0-4D5B8DF224B6}"/>
    <hyperlink ref="G50" r:id="rId49" xr:uid="{59E749E5-A2A8-46FB-8697-666F2999938E}"/>
    <hyperlink ref="G51" r:id="rId50" xr:uid="{17E2ADFE-3F58-4CB0-A162-F4ACB6DB0E6C}"/>
    <hyperlink ref="G52" r:id="rId51" xr:uid="{D17AFE34-07A5-4582-B84C-B3042190A2FA}"/>
    <hyperlink ref="G53" r:id="rId52" xr:uid="{0977B8DF-6EF1-4E81-B432-19421C026159}"/>
    <hyperlink ref="G54" r:id="rId53" xr:uid="{BA362BBC-4B8A-46B0-88B0-83E288178F33}"/>
    <hyperlink ref="G55" r:id="rId54" xr:uid="{6C95070F-919C-4A44-B154-B7E658ED9D23}"/>
    <hyperlink ref="G56" r:id="rId55" xr:uid="{1F12033B-8759-43F6-ACC0-78FCD7907A8C}"/>
    <hyperlink ref="G57" r:id="rId56" xr:uid="{1D83370F-DEEC-4451-AEF2-2BE6057BEC40}"/>
    <hyperlink ref="G58" r:id="rId57" xr:uid="{71CDD3BD-733C-4B5A-BD3F-98AB6B18735E}"/>
    <hyperlink ref="G59" r:id="rId58" xr:uid="{9A4CA1E5-B2B2-4416-938C-DA41B863DA85}"/>
    <hyperlink ref="G60" r:id="rId59" xr:uid="{BFE3C641-AFA8-4BB8-890F-F1CDB7D4BFC6}"/>
    <hyperlink ref="G61" r:id="rId60" xr:uid="{4B4F098C-C9D4-434C-B378-89BD866C702E}"/>
    <hyperlink ref="G62" r:id="rId61" xr:uid="{4FDB8EA1-E999-412E-8CA7-57F98CD7487B}"/>
    <hyperlink ref="G63" r:id="rId62" xr:uid="{8CE6EB75-EDBE-4169-BD08-B486CAA90FD9}"/>
    <hyperlink ref="G64" r:id="rId63" xr:uid="{3CB9F0B2-0D48-43E9-B85B-622FE8C72C35}"/>
    <hyperlink ref="G65" r:id="rId64" xr:uid="{FD389ACE-3269-4276-81FA-91700B80A222}"/>
    <hyperlink ref="G66" r:id="rId65" xr:uid="{0D56466D-AB80-483C-8CA8-15CFBC9892FE}"/>
    <hyperlink ref="G67" r:id="rId66" xr:uid="{02183380-3EC8-4A37-8AA9-B989D91F13D7}"/>
    <hyperlink ref="G68" r:id="rId67" xr:uid="{5AAC2EF0-F133-4B76-B474-FC731F1C2547}"/>
    <hyperlink ref="G69" r:id="rId68" xr:uid="{FAEF3434-F548-4562-A90B-B3485D502571}"/>
    <hyperlink ref="G70" r:id="rId69" xr:uid="{BDB0CB9C-C9CB-48DA-A937-EA04A08CDDEE}"/>
    <hyperlink ref="G71" r:id="rId70" xr:uid="{D0A6DFC1-7773-4112-8D75-974F4D3E548C}"/>
    <hyperlink ref="G72" r:id="rId71" xr:uid="{B89BB316-9177-4234-A861-FD1FBEC4D425}"/>
    <hyperlink ref="G73" r:id="rId72" xr:uid="{4512B7E1-18F0-4F59-9963-702E5A4AE786}"/>
    <hyperlink ref="G74" r:id="rId73" xr:uid="{53511063-D16B-4EDA-9ADE-573F9B41D3DD}"/>
    <hyperlink ref="G75" r:id="rId74" xr:uid="{CF27CEBA-56E7-4CA2-8071-5C23EBF4E6C5}"/>
    <hyperlink ref="G76" r:id="rId75" xr:uid="{BB3D3F67-AE74-44B7-98CB-CF08E5C00F34}"/>
    <hyperlink ref="G77" r:id="rId76" xr:uid="{2EFADF02-F1BB-466D-BF4B-34D9213633B7}"/>
    <hyperlink ref="G78" r:id="rId77" xr:uid="{F7FAFCDA-22AB-4F5A-BA04-72C09DD4C834}"/>
    <hyperlink ref="G80" r:id="rId78" xr:uid="{04131693-698A-4A97-8382-5156F1833DC1}"/>
    <hyperlink ref="G82" r:id="rId79" xr:uid="{EE4F6E9D-8D1D-45B8-A2B7-B5C4E5881319}"/>
    <hyperlink ref="G83" r:id="rId80" xr:uid="{AFB3BD8D-6E57-4DAB-AD4A-CA797EC8B8CB}"/>
    <hyperlink ref="G84" r:id="rId81" xr:uid="{49D80810-0D68-4AA3-B087-33ADB796A6CE}"/>
    <hyperlink ref="G85" r:id="rId82" xr:uid="{535CDDC5-DE4B-4144-8823-33701F3C3B2C}"/>
    <hyperlink ref="G86" r:id="rId83" xr:uid="{ABE759DC-2966-46DD-991A-1B51BFB57E9F}"/>
    <hyperlink ref="G87" r:id="rId84" xr:uid="{944060B7-F672-494C-93FE-76D2EC1FEF84}"/>
    <hyperlink ref="G79" r:id="rId85" xr:uid="{9E1DBB25-C347-4B2A-9D0F-3BFCCD286B2F}"/>
    <hyperlink ref="G81" r:id="rId86" xr:uid="{D1851637-F923-4AE6-A45E-1751E9508BA8}"/>
    <hyperlink ref="G88" r:id="rId87" xr:uid="{AFDB5348-79C0-4A54-ACE4-07CE1E7F3891}"/>
    <hyperlink ref="G89" r:id="rId88" xr:uid="{C5325F24-9D26-4CEE-B7E8-FDF988E2F4C0}"/>
    <hyperlink ref="G90" r:id="rId89" xr:uid="{BF798176-DD19-443D-A1D2-397CFC0DF9E5}"/>
    <hyperlink ref="G91" r:id="rId90" xr:uid="{BFF2DA65-0758-4707-9D75-0EBA9E9C52C0}"/>
    <hyperlink ref="G93" r:id="rId91" xr:uid="{F337C3E9-4794-4128-A643-A799BE0EE3A1}"/>
    <hyperlink ref="G94" r:id="rId92" xr:uid="{2E7D5FD1-F1F7-4512-94D8-5D26B54FEAB6}"/>
    <hyperlink ref="G95" r:id="rId93" xr:uid="{AA9489AD-2D10-4883-9649-48058B26ABF1}"/>
    <hyperlink ref="G96" r:id="rId94" xr:uid="{54419AD6-C1D9-4B96-959F-506BED687C07}"/>
    <hyperlink ref="G97" r:id="rId95" xr:uid="{61AE9DA6-BA9A-4813-A5E7-463F452C152C}"/>
    <hyperlink ref="G98" r:id="rId96" xr:uid="{D2066143-E56C-443E-ADC4-6AF81BA92CF1}"/>
    <hyperlink ref="G92" r:id="rId97" xr:uid="{85560B8B-69C7-4453-A671-A4265A751BD9}"/>
    <hyperlink ref="G99" r:id="rId98" xr:uid="{E7AD644C-5BC1-4797-BA2B-748876DD5CDC}"/>
    <hyperlink ref="G100" r:id="rId99" xr:uid="{65987759-3FA7-4C1D-812B-3BC5D80AB53B}"/>
    <hyperlink ref="G101" r:id="rId100" xr:uid="{B2133773-1A0D-4B49-9E4E-AAC3C8AF51AC}"/>
    <hyperlink ref="G102" r:id="rId101" xr:uid="{DFDC6F7D-3C51-4E2B-837C-44C3156CCCFD}"/>
    <hyperlink ref="G103" r:id="rId102" xr:uid="{C868FFC3-0E85-44B5-96D7-8508F5A72A2D}"/>
    <hyperlink ref="G104" r:id="rId103" xr:uid="{45E45406-B38F-4057-95A0-8CE12A8E95FC}"/>
    <hyperlink ref="G105" r:id="rId104" xr:uid="{9731128F-E434-4860-A22B-DBCE691F6FDA}"/>
    <hyperlink ref="G106" r:id="rId105" xr:uid="{73065C54-F541-43C7-8C6E-9FBEC1CD7DFB}"/>
    <hyperlink ref="G107" r:id="rId106" xr:uid="{0B3AA373-C6CC-45D4-B6BD-0051922C6158}"/>
    <hyperlink ref="G108" r:id="rId107" xr:uid="{3F69D58B-3045-46D0-8752-4F3FBDF17A55}"/>
    <hyperlink ref="G109" r:id="rId108" xr:uid="{42A251A2-7444-4747-A006-DE474E8D0AAD}"/>
    <hyperlink ref="G110" r:id="rId109" xr:uid="{F0A181D6-C3D0-4F85-83D6-3D97A572EC3C}"/>
    <hyperlink ref="G111" r:id="rId110" xr:uid="{8A713B7C-B710-4AE0-8C05-9E319539F2F6}"/>
    <hyperlink ref="G112" r:id="rId111" xr:uid="{67014252-6056-4B50-9F00-4772AEA475FE}"/>
    <hyperlink ref="G115" r:id="rId112" xr:uid="{BF9E89C4-C27D-48B2-9C3D-35A3249FE4FB}"/>
    <hyperlink ref="G113" r:id="rId113" xr:uid="{9DADD2B9-6915-4168-A371-688F2B1F5A5E}"/>
    <hyperlink ref="G114" r:id="rId114" xr:uid="{0EF66D78-9E16-4125-B2CD-D1FBAB148512}"/>
    <hyperlink ref="G116" r:id="rId115" xr:uid="{6DC2C99B-10DA-42C5-9AB5-C8743B1DA005}"/>
    <hyperlink ref="G117" r:id="rId116" xr:uid="{94C65C17-0B6A-42D7-A484-383F1DE4C8DD}"/>
    <hyperlink ref="G118" r:id="rId117" xr:uid="{67674336-7038-42E1-A743-E8FE7F362F72}"/>
    <hyperlink ref="G119" r:id="rId118" xr:uid="{6EE57B0E-8DF6-4D1B-9B51-32D37C9D985D}"/>
    <hyperlink ref="G120" r:id="rId119" xr:uid="{ABDEF362-E244-43DD-8815-A40763FD260F}"/>
    <hyperlink ref="G121" r:id="rId120" xr:uid="{CC16FF17-4435-42FD-9FE2-6E448690AAE3}"/>
    <hyperlink ref="G122" r:id="rId121" xr:uid="{94D6CD63-AFE3-418D-8D43-AD93E82C7120}"/>
    <hyperlink ref="G123" r:id="rId122" xr:uid="{684F26A8-441A-454B-8628-80E01349F40D}"/>
    <hyperlink ref="G124" r:id="rId123" xr:uid="{520C2DA3-22C8-4635-88D2-C11E793085D0}"/>
    <hyperlink ref="G125" r:id="rId124" xr:uid="{7C820EA9-CE9A-422F-AFE2-0D7DE2AB3676}"/>
    <hyperlink ref="G126" r:id="rId125" xr:uid="{FAA74675-8CC0-43C1-85C1-B5F81C6ED80A}"/>
    <hyperlink ref="G127" r:id="rId126" xr:uid="{6F1E57D5-296A-415F-ACE2-C395CA614D4F}"/>
    <hyperlink ref="G128" r:id="rId127" xr:uid="{9E6793F4-CBC0-480E-8DF8-CB0B65963594}"/>
    <hyperlink ref="G129" r:id="rId128" xr:uid="{765CEB4C-DDA1-4529-B31A-2C7A4D6B7974}"/>
    <hyperlink ref="G130" r:id="rId129" xr:uid="{7D28FED0-BDA4-4434-8564-06E76610C561}"/>
    <hyperlink ref="G131" r:id="rId130" xr:uid="{5D1E336B-2AAD-4E3B-85DD-89CF24CD26B3}"/>
    <hyperlink ref="G132" r:id="rId131" xr:uid="{C838C904-6A3D-4CA9-8CC9-D3D43D9153C1}"/>
    <hyperlink ref="G133" r:id="rId132" xr:uid="{F5E71393-7405-494A-99A2-5ADA59C00923}"/>
    <hyperlink ref="G134" r:id="rId133" xr:uid="{D227DDB6-5850-4823-87A4-A49F467E6238}"/>
    <hyperlink ref="G135" r:id="rId134" xr:uid="{384B9EDC-E62C-45AA-9BE9-0A403E6750C3}"/>
    <hyperlink ref="G136" r:id="rId135" xr:uid="{E3CCE54D-96E0-46BF-AFBC-A6001D49DE35}"/>
    <hyperlink ref="G137" r:id="rId136" xr:uid="{108F0813-169A-43E1-BF5F-0B6655F094C3}"/>
    <hyperlink ref="G138" r:id="rId137" xr:uid="{168D6A8B-2D59-4068-861F-495BBF4EFA80}"/>
    <hyperlink ref="G139" r:id="rId138" xr:uid="{C94308A3-DAE4-4417-B80F-0AF1D421384C}"/>
    <hyperlink ref="G140" r:id="rId139" xr:uid="{6E523463-DEC5-40E4-AF6A-BBF73C01DCDC}"/>
    <hyperlink ref="G141" r:id="rId140" xr:uid="{ADA61A5A-D244-4165-91AA-2A024642E0B9}"/>
    <hyperlink ref="G142" r:id="rId141" xr:uid="{105B098A-A17A-44F1-8492-504A1A61E142}"/>
    <hyperlink ref="G143" r:id="rId142" xr:uid="{979122C9-F12B-4C0E-B1C2-B4A91AEB4541}"/>
    <hyperlink ref="G144" r:id="rId143" xr:uid="{D86F2E38-F8F2-48F0-AD7D-A365DFADDE76}"/>
    <hyperlink ref="G145" r:id="rId144" xr:uid="{A8116B91-FAA2-4A65-8043-BB8B181C43B9}"/>
    <hyperlink ref="G146" r:id="rId145" xr:uid="{4ECDE675-C59A-4F72-A86D-13C78BFF3D12}"/>
    <hyperlink ref="G147" r:id="rId146" xr:uid="{8D54718B-247B-4EE0-B3DA-5437F89DB132}"/>
    <hyperlink ref="G148" r:id="rId147" xr:uid="{D8BFF8E0-130D-4158-84C7-D52F9DD44793}"/>
    <hyperlink ref="G149" r:id="rId148" xr:uid="{E9DA96FD-5AB8-4E8C-B5BB-0AF530FBE60D}"/>
    <hyperlink ref="G150" r:id="rId149" xr:uid="{718C226E-1A4F-4537-AB57-5CF0E22E5507}"/>
    <hyperlink ref="G151" r:id="rId150" xr:uid="{D4CCF0A3-2160-4D04-A923-2C7988E528B2}"/>
    <hyperlink ref="G152" r:id="rId151" xr:uid="{DC5C8E22-2A6C-4182-A2C3-52D193634EEF}"/>
    <hyperlink ref="G153" r:id="rId152" xr:uid="{B676F8C6-723C-44C2-9BDA-78C49BB74386}"/>
    <hyperlink ref="G154" r:id="rId153" xr:uid="{C6861197-C102-4DA7-BDD6-3CDD2AB72E58}"/>
    <hyperlink ref="G155" r:id="rId154" xr:uid="{55FC3DF1-6A3F-4C39-A38A-826BA7B57100}"/>
    <hyperlink ref="G156" r:id="rId155" xr:uid="{992757B8-A8E6-452B-8EEE-5EEDB18B4160}"/>
    <hyperlink ref="G157" r:id="rId156" xr:uid="{8377F730-8EBF-44B7-8525-ADD063C95A03}"/>
    <hyperlink ref="G158" r:id="rId157" xr:uid="{8983E228-2103-4E0C-9D97-0EE979C8EFA1}"/>
    <hyperlink ref="G159" r:id="rId158" xr:uid="{3C22A219-7C03-4747-A8BC-B80E57449BAD}"/>
    <hyperlink ref="G160" r:id="rId159" xr:uid="{DB4C855E-828C-44C4-89A6-C11D28B611B3}"/>
    <hyperlink ref="G161" r:id="rId160" xr:uid="{3FCADC7A-71EF-460E-9037-BD2786BED597}"/>
    <hyperlink ref="G162" r:id="rId161" xr:uid="{1625D96D-4B76-4458-A50E-FBCCD1750FF2}"/>
    <hyperlink ref="G163" r:id="rId162" xr:uid="{0C8C3007-F7D5-4574-ABC5-A4B209D67793}"/>
    <hyperlink ref="G164" r:id="rId163" xr:uid="{82C6F345-4E6B-497A-B195-56A4EFA61105}"/>
    <hyperlink ref="G165" r:id="rId164" xr:uid="{A0D01CDA-E721-4D63-B205-FD397E22CDA1}"/>
    <hyperlink ref="G166" r:id="rId165" xr:uid="{B3FC3CD5-4A66-48F3-9C16-B940FBFF71A1}"/>
    <hyperlink ref="G167" r:id="rId166" xr:uid="{14DDAF6C-2CBB-4406-A222-88616859F808}"/>
    <hyperlink ref="G168" r:id="rId167" xr:uid="{3057CAF4-36B6-4EA3-A662-3C24349A42EB}"/>
    <hyperlink ref="G169" r:id="rId168" xr:uid="{01ADE13E-4297-4138-AEC5-44B26C2DF2F8}"/>
    <hyperlink ref="G170" r:id="rId169" xr:uid="{87446633-9035-4AEB-9439-7CAB7EDA0922}"/>
    <hyperlink ref="G171" r:id="rId170" xr:uid="{BCF521AA-4A63-4E65-B540-54EBD97B35F4}"/>
    <hyperlink ref="G172" r:id="rId171" xr:uid="{A8441030-DF0C-4F92-A864-E7CD1B744F03}"/>
    <hyperlink ref="G173" r:id="rId172" xr:uid="{59535167-31A7-450A-9542-B80A45B24A85}"/>
    <hyperlink ref="G174" r:id="rId173" xr:uid="{075BF2EA-E432-4FA7-8434-AAA03F3F8D94}"/>
    <hyperlink ref="G175" r:id="rId174" xr:uid="{FC8602FC-752D-44C3-A74F-6C5CBF5E7AB6}"/>
    <hyperlink ref="G176" r:id="rId175" xr:uid="{ECD30F6C-4A31-40D4-B7C4-88BA61A9CF36}"/>
    <hyperlink ref="G177" r:id="rId176" xr:uid="{B8CC9A4B-0F8F-4697-B504-1E2E31948606}"/>
    <hyperlink ref="G178" r:id="rId177" xr:uid="{9AC47B41-D337-413B-B9E1-4A58C49580C9}"/>
    <hyperlink ref="G179" r:id="rId178" xr:uid="{EC337352-DB32-4059-9DB2-292031659AA7}"/>
    <hyperlink ref="G180" r:id="rId179" xr:uid="{073EDDD8-8585-4215-84AF-CC8854997FB4}"/>
    <hyperlink ref="G181" r:id="rId180" xr:uid="{93DF8231-9B40-47A9-A971-A7F15E56B28D}"/>
    <hyperlink ref="G182" r:id="rId181" xr:uid="{97A115B0-122A-4749-9A9B-58B358A04A4D}"/>
    <hyperlink ref="G183" r:id="rId182" xr:uid="{C632FEC8-84F6-4219-98B9-B9B802DE8539}"/>
    <hyperlink ref="G184" r:id="rId183" xr:uid="{48FDF36E-F459-4793-80F8-A505E86FF6DD}"/>
    <hyperlink ref="G185" r:id="rId184" xr:uid="{6D2A2221-20A9-4FAE-8C81-6CA0D4CDB83B}"/>
    <hyperlink ref="G186" r:id="rId185" xr:uid="{3E9064A1-CC85-4276-B6FE-39DD0BD58D79}"/>
    <hyperlink ref="G187" r:id="rId186" xr:uid="{921E2238-A186-46E4-8A31-561AFA60804E}"/>
    <hyperlink ref="G188" r:id="rId187" xr:uid="{6CEEB920-988F-4DB6-9B7C-578C3FF79F36}"/>
    <hyperlink ref="G189" r:id="rId188" xr:uid="{14357824-7871-49C6-BB52-491A18A953F6}"/>
    <hyperlink ref="G190" r:id="rId189" xr:uid="{49BAA5E1-19B3-4DD8-B91A-47C2DB173F03}"/>
    <hyperlink ref="G191" r:id="rId190" xr:uid="{16FF66D1-BE20-426D-826C-89D501A5D5E2}"/>
    <hyperlink ref="G192" r:id="rId191" xr:uid="{D2A5BB08-7710-4E03-8AC4-A9884393ABBF}"/>
    <hyperlink ref="G193" r:id="rId192" xr:uid="{C55FACFA-5887-48F0-AAD8-6A88C512495B}"/>
    <hyperlink ref="G194" r:id="rId193" xr:uid="{DC6CC894-C8A8-495C-89B6-D578EDAAA954}"/>
    <hyperlink ref="G195" r:id="rId194" xr:uid="{F9F42F23-01FD-4A0D-B05E-25F1DFF2015F}"/>
    <hyperlink ref="G196" r:id="rId195" xr:uid="{9C456AE5-06EC-43A3-844B-851DEB7E00DC}"/>
    <hyperlink ref="G197" r:id="rId196" xr:uid="{6F6D86EE-173C-405D-8288-86375F5EA16D}"/>
    <hyperlink ref="G198" r:id="rId197" xr:uid="{1DBF3190-E5AD-403E-9C8B-5A1D148C6AAF}"/>
    <hyperlink ref="G199" r:id="rId198" xr:uid="{FA4C0D03-0586-4D87-ACCD-FE78D58B828B}"/>
    <hyperlink ref="G200" r:id="rId199" xr:uid="{405FC17D-FBA4-485E-9F31-A83ED55FFDB8}"/>
    <hyperlink ref="G201" r:id="rId200" xr:uid="{55EB43DC-0282-4FB8-98B7-FA30AC04F659}"/>
    <hyperlink ref="G202" r:id="rId201" xr:uid="{52E97C01-7DE3-4E92-BF77-8ABF1361CD22}"/>
    <hyperlink ref="G203" r:id="rId202" xr:uid="{DED5AC23-FFD9-4B07-BC67-72C1CB7B7C55}"/>
    <hyperlink ref="G204" r:id="rId203" xr:uid="{7D60184D-FC95-4096-88AF-09E6DDA0B347}"/>
    <hyperlink ref="G205" r:id="rId204" xr:uid="{F9017D5F-6605-4C59-80C4-3043F5CD25C9}"/>
    <hyperlink ref="G206" r:id="rId205" xr:uid="{E0C7E30B-8AC8-4914-B429-0DEB0633E757}"/>
    <hyperlink ref="G207" r:id="rId206" xr:uid="{765C2AAA-401E-4B6C-8549-ABF4D29B6B0D}"/>
    <hyperlink ref="G208" r:id="rId207" xr:uid="{2A6E08BD-4C3D-4802-95D4-71B934F9CFAA}"/>
    <hyperlink ref="G209" r:id="rId208" xr:uid="{66A2F495-F15B-4F98-BA62-A500C493BC37}"/>
    <hyperlink ref="G210" r:id="rId209" xr:uid="{57C265B5-63E5-4B95-A454-6F2D0D54865B}"/>
    <hyperlink ref="G211" r:id="rId210" xr:uid="{8CEAC7FA-12C5-459C-B118-C6457E632FD9}"/>
    <hyperlink ref="G212" r:id="rId211" xr:uid="{553E6144-05CE-41E4-8BF8-0274C8D27AEE}"/>
    <hyperlink ref="G213" r:id="rId212" xr:uid="{3437B1B8-3FCD-4538-B43F-CBDD2669E3DB}"/>
    <hyperlink ref="G214" r:id="rId213" xr:uid="{8802B34A-A475-4733-999E-0CDFD7326020}"/>
    <hyperlink ref="G215" r:id="rId214" xr:uid="{6ECDA84D-9132-4F1A-8C75-6D65C46665E8}"/>
    <hyperlink ref="G216" r:id="rId215" xr:uid="{148592BC-F34E-42DC-9AEC-12340EB7AB49}"/>
    <hyperlink ref="G217" r:id="rId216" xr:uid="{6379D181-4189-4A1C-B128-93B1ACB0B5B7}"/>
    <hyperlink ref="G218" r:id="rId217" xr:uid="{8616A42B-54E2-4B11-85E3-DC8450D21986}"/>
    <hyperlink ref="G219" r:id="rId218" xr:uid="{39A6740C-B9D5-4C17-AC14-16873E037592}"/>
    <hyperlink ref="G220" r:id="rId219" xr:uid="{D01AD7C3-3522-4F2C-9432-2EB206C35652}"/>
    <hyperlink ref="G221" r:id="rId220" xr:uid="{7DE98A9F-9B5B-4F21-BF57-5D277277028F}"/>
    <hyperlink ref="G222" r:id="rId221" xr:uid="{63BA62CB-DADC-405B-8FBC-E59569A862CB}"/>
    <hyperlink ref="G223" r:id="rId222" xr:uid="{3E9B71DD-E391-4940-91F6-639673889E0D}"/>
    <hyperlink ref="G224" r:id="rId223" xr:uid="{4B7A18BC-3E27-401E-945A-E13E7706D624}"/>
    <hyperlink ref="G225" r:id="rId224" xr:uid="{F17A7477-1E4F-4139-B293-A4627B2279C2}"/>
    <hyperlink ref="G226" r:id="rId225" xr:uid="{569E2887-B698-433A-8E04-229F89A85D9B}"/>
    <hyperlink ref="G227" r:id="rId226" xr:uid="{E36E8726-AC92-4A6A-BCA1-DB6A1CA0880F}"/>
    <hyperlink ref="G228" r:id="rId227" xr:uid="{6800BDFC-7F7D-4FC9-991B-DEC8D96AA4FE}"/>
    <hyperlink ref="G229" r:id="rId228" xr:uid="{B3CA6760-5A34-41E6-9D45-9CE87407989B}"/>
    <hyperlink ref="G230" r:id="rId229" xr:uid="{DCEC0869-92DE-401C-B944-74516AAE3103}"/>
    <hyperlink ref="G231" r:id="rId230" xr:uid="{CA49DE84-EAE4-4ABF-A641-311E702A2D45}"/>
    <hyperlink ref="G232" r:id="rId231" xr:uid="{283FB1DA-F0D9-4FBC-B210-0A39C03A0049}"/>
    <hyperlink ref="G233" r:id="rId232" xr:uid="{5749193E-CADD-4A2D-93CF-A66CAFF0CC2B}"/>
    <hyperlink ref="G234" r:id="rId233" xr:uid="{F491B1F3-40A4-476D-BE16-9892E60DF5BA}"/>
    <hyperlink ref="G235" r:id="rId234" xr:uid="{F3B9AA58-F15F-4089-89E5-F19EBCF11203}"/>
    <hyperlink ref="G236" r:id="rId235" xr:uid="{B8BB77DD-3D31-4DF4-9AE3-1A739A4926AF}"/>
    <hyperlink ref="G237" r:id="rId236" xr:uid="{283F2A43-36E8-43FB-8232-8AC22A8A9F49}"/>
    <hyperlink ref="G238" r:id="rId237" xr:uid="{F87FCA73-4A24-48DF-8897-3F2A8D347138}"/>
    <hyperlink ref="G239" r:id="rId238" xr:uid="{396D17D3-17CF-4B4C-8B12-25EF7098A64D}"/>
    <hyperlink ref="G240" r:id="rId239" xr:uid="{C3C20558-B3D6-4E80-ABC2-FCA167FEC64B}"/>
    <hyperlink ref="G241" r:id="rId240" xr:uid="{D6D509F7-4E2D-40C9-AFC3-22B31DE29A0C}"/>
    <hyperlink ref="G242" r:id="rId241" xr:uid="{462CDA2A-5234-4702-B39E-FAE3257B7F65}"/>
    <hyperlink ref="G243" r:id="rId242" xr:uid="{B239E5BF-6D3B-49B8-A8D6-08D642B0A10E}"/>
    <hyperlink ref="G244" r:id="rId243" xr:uid="{DD182350-53CC-40E8-A567-958A816971AB}"/>
    <hyperlink ref="G245" r:id="rId244" xr:uid="{98B4DA42-E0CF-44BC-910E-FE218B39A988}"/>
    <hyperlink ref="G246" r:id="rId245" xr:uid="{E98AF238-0DE8-4F59-A442-3F478C3C41D2}"/>
    <hyperlink ref="G247" r:id="rId246" xr:uid="{7B0E9E8D-9C20-4A50-9BF2-B922ED85AB5E}"/>
    <hyperlink ref="G248" r:id="rId247" xr:uid="{38371F96-9EC1-4F06-BBD6-D4A76AE78126}"/>
    <hyperlink ref="G249" r:id="rId248" xr:uid="{99DCF556-38AA-4709-A55F-16EC8FAE48FD}"/>
    <hyperlink ref="G250" r:id="rId249" xr:uid="{8DE64F6C-CDDE-4441-AC68-63F2A36AC597}"/>
    <hyperlink ref="G251" r:id="rId250" xr:uid="{7A2EB985-3CB0-4084-8750-9CCB1B755788}"/>
    <hyperlink ref="G252" r:id="rId251" xr:uid="{79C3DA80-E257-419A-AEE2-484997C0F5E8}"/>
    <hyperlink ref="G253" r:id="rId252" xr:uid="{C8157789-400D-481A-9122-2247CE9319E6}"/>
    <hyperlink ref="G254" r:id="rId253" xr:uid="{C958CB9D-0B68-46D2-BB47-EBD2792C8849}"/>
    <hyperlink ref="G255" r:id="rId254" xr:uid="{CB414875-40D1-4122-93E4-672CC9A370ED}"/>
    <hyperlink ref="G256" r:id="rId255" xr:uid="{E4236A6E-7EC6-4035-B133-6BD9602AD91E}"/>
    <hyperlink ref="G257" r:id="rId256" xr:uid="{AC483258-3477-4A70-846F-C3900CB63BAB}"/>
    <hyperlink ref="G258" r:id="rId257" xr:uid="{B863A0E3-10A3-4A67-9A80-4E7841E82666}"/>
    <hyperlink ref="G259" r:id="rId258" xr:uid="{A50E517F-63A1-45DC-93EC-72862121A44C}"/>
    <hyperlink ref="G260" r:id="rId259" xr:uid="{1B915F71-CE75-4041-94FF-D3E20AF72D53}"/>
    <hyperlink ref="G261" r:id="rId260" xr:uid="{4C3BB924-5FAF-4AA2-A5CF-38C9B30982A3}"/>
    <hyperlink ref="G262" r:id="rId261" xr:uid="{DBD28EFD-DAF3-4AA9-AA4B-0E18C0BFD5BB}"/>
    <hyperlink ref="G263" r:id="rId262" xr:uid="{EE92F918-2664-454E-9A59-8C831B8AEA9D}"/>
    <hyperlink ref="G264" r:id="rId263" xr:uid="{BA284F64-B134-4558-B958-3E078B078601}"/>
    <hyperlink ref="G265" r:id="rId264" xr:uid="{3CACBFD1-6391-4787-8554-85FCE48F95C9}"/>
    <hyperlink ref="G266" r:id="rId265" xr:uid="{F4944841-BADA-454F-8307-302259210973}"/>
    <hyperlink ref="G267" r:id="rId266" xr:uid="{716564A0-967B-4C1E-A2A2-1B46A4FD768A}"/>
    <hyperlink ref="G268" r:id="rId267" xr:uid="{9A04A137-7E0D-41F2-B3FB-645BB17CEEC7}"/>
    <hyperlink ref="G269" r:id="rId268" xr:uid="{BCD614C8-CE90-4868-B418-CFE752266C7A}"/>
    <hyperlink ref="G270" r:id="rId269" xr:uid="{5D598947-F0E1-4A3E-8500-3D18F5AAAEB1}"/>
    <hyperlink ref="G271" r:id="rId270" xr:uid="{C6C8418E-409A-4715-820B-CB8295DB1902}"/>
    <hyperlink ref="G272" r:id="rId271" xr:uid="{63110185-D707-4ED7-B1A9-F044CCC05301}"/>
    <hyperlink ref="G273" r:id="rId272" xr:uid="{73D9013B-3747-4EFE-A572-1B63FCC22F6E}"/>
    <hyperlink ref="G274" r:id="rId273" xr:uid="{3FF6364F-1828-4ADA-A7EB-C90413838671}"/>
    <hyperlink ref="G275" r:id="rId274" xr:uid="{FB980C6C-C436-490E-88EF-BD7F2E0BE760}"/>
    <hyperlink ref="G276" r:id="rId275" xr:uid="{DB613380-F8E2-4131-98E5-1B2DCD3373E1}"/>
    <hyperlink ref="G277" r:id="rId276" xr:uid="{39A9E1C0-2671-4299-8349-0CD001AAC00D}"/>
  </hyperlinks>
  <pageMargins left="0.7" right="0.7" top="0.75" bottom="0.75" header="0.3" footer="0.3"/>
  <pageSetup paperSize="9" orientation="portrait" r:id="rId277"/>
  <tableParts count="1">
    <tablePart r:id="rId27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90CD-00FC-4D44-B6D1-97C12A521069}">
  <dimension ref="A1:J70"/>
  <sheetViews>
    <sheetView workbookViewId="0">
      <selection activeCell="A49" sqref="A49"/>
    </sheetView>
  </sheetViews>
  <sheetFormatPr defaultRowHeight="14.4" x14ac:dyDescent="0.3"/>
  <cols>
    <col min="1" max="1" width="15" customWidth="1"/>
    <col min="2" max="2" width="21.44140625" bestFit="1" customWidth="1"/>
    <col min="3" max="3" width="37.5546875" bestFit="1" customWidth="1"/>
    <col min="4" max="4" width="55.109375" bestFit="1" customWidth="1"/>
  </cols>
  <sheetData>
    <row r="1" spans="1:10" x14ac:dyDescent="0.3">
      <c r="A1" t="s">
        <v>107</v>
      </c>
      <c r="B1" t="s">
        <v>2044</v>
      </c>
      <c r="C1" t="s">
        <v>2045</v>
      </c>
      <c r="D1" t="s">
        <v>2046</v>
      </c>
      <c r="H1" s="14"/>
      <c r="I1" s="14"/>
      <c r="J1" s="14"/>
    </row>
    <row r="2" spans="1:10" x14ac:dyDescent="0.3">
      <c r="A2" s="37" t="str">
        <f>IF(Table2[[#This Row],[BT]]="-","",HYPERLINK("#'EN 16931'!A"&amp;MATCH(Table2[[#This Row],[BT]], 'EN 16931'!A:A, 0),Table2[[#This Row],[BT]]))</f>
        <v>BT-28</v>
      </c>
      <c r="B2" s="1" t="str">
        <f>IF('Language choice &amp; Intro'!$I$3&lt;&gt;"FR",IF('Language choice &amp; Intro'!$I$3&lt;&gt;"DE",Table2[[#This Row],[Page Myguichet.lu '[EN']]],Table2[[#This Row],[Page Myguichet.lu '[DE']]]),Table2[[#This Row],[Page Myguichet.lu '[FR']]])</f>
        <v xml:space="preserve">Émetteur </v>
      </c>
      <c r="C2" s="1" t="str">
        <f>IF('Language choice &amp; Intro'!$I$3&lt;&gt;"FR",IF('Language choice &amp; Intro'!$I$3&lt;&gt;"DE",Table2[[#This Row],[Catégorie MyGuichet.lu '[EN']]],Table2[[#This Row],[Catégorie MyGuichet.lu '[DE']]]),Table2[[#This Row],[Catégorie MyGuichet.lu '[FR']]])</f>
        <v>Opérateur économique</v>
      </c>
      <c r="D2" s="2" t="str">
        <f>IF('Language choice &amp; Intro'!$I$3&lt;&gt;"FR",IF('Language choice &amp; Intro'!$I$3&lt;&gt;"DE",Table2[[#This Row],[Nom du champ MyGuichet.lu '[EN']]],Table2[[#This Row],[Nom du champ MyGuichet.lu '[DE']]]),Table2[[#This Row],[Nom du champ MyGuichet.lu '[FR']]])</f>
        <v>Nom</v>
      </c>
    </row>
    <row r="3" spans="1:10" x14ac:dyDescent="0.3">
      <c r="A3" s="37" t="str">
        <f>IF(Table2[[#This Row],[BT]]="-","",HYPERLINK("#'EN 16931'!A"&amp;MATCH(Table2[[#This Row],[BT]], 'EN 16931'!A:A, 0),Table2[[#This Row],[BT]]))</f>
        <v>BT-31</v>
      </c>
      <c r="B3" s="1" t="str">
        <f>IF('Language choice &amp; Intro'!$I$3&lt;&gt;"FR",IF('Language choice &amp; Intro'!$I$3&lt;&gt;"DE",Table2[[#This Row],[Page Myguichet.lu '[EN']]],Table2[[#This Row],[Page Myguichet.lu '[DE']]]),Table2[[#This Row],[Page Myguichet.lu '[FR']]])</f>
        <v xml:space="preserve"> </v>
      </c>
      <c r="C3" s="1" t="str">
        <f>IF('Language choice &amp; Intro'!$I$3&lt;&gt;"FR",IF('Language choice &amp; Intro'!$I$3&lt;&gt;"DE",Table2[[#This Row],[Catégorie MyGuichet.lu '[EN']]],Table2[[#This Row],[Catégorie MyGuichet.lu '[DE']]]),Table2[[#This Row],[Catégorie MyGuichet.lu '[FR']]])</f>
        <v xml:space="preserve"> </v>
      </c>
      <c r="D3" s="2" t="str">
        <f>IF('Language choice &amp; Intro'!$I$3&lt;&gt;"FR",IF('Language choice &amp; Intro'!$I$3&lt;&gt;"DE",Table2[[#This Row],[Nom du champ MyGuichet.lu '[EN']]],Table2[[#This Row],[Nom du champ MyGuichet.lu '[DE']]]),Table2[[#This Row],[Nom du champ MyGuichet.lu '[FR']]])</f>
        <v>N° d'identification TVA</v>
      </c>
    </row>
    <row r="4" spans="1:10" x14ac:dyDescent="0.3">
      <c r="A4" s="37" t="str">
        <f>IF(Table2[[#This Row],[BT]]="-","",HYPERLINK("#'EN 16931'!A"&amp;MATCH(Table2[[#This Row],[BT]], 'EN 16931'!A:A, 0),Table2[[#This Row],[BT]]))</f>
        <v/>
      </c>
      <c r="B4" s="1" t="str">
        <f>IF('Language choice &amp; Intro'!$I$3&lt;&gt;"FR",IF('Language choice &amp; Intro'!$I$3&lt;&gt;"DE",Table2[[#This Row],[Page Myguichet.lu '[EN']]],Table2[[#This Row],[Page Myguichet.lu '[DE']]]),Table2[[#This Row],[Page Myguichet.lu '[FR']]])</f>
        <v xml:space="preserve"> </v>
      </c>
      <c r="C4" s="1" t="str">
        <f>IF('Language choice &amp; Intro'!$I$3&lt;&gt;"FR",IF('Language choice &amp; Intro'!$I$3&lt;&gt;"DE",Table2[[#This Row],[Catégorie MyGuichet.lu '[EN']]],Table2[[#This Row],[Catégorie MyGuichet.lu '[DE']]]),Table2[[#This Row],[Catégorie MyGuichet.lu '[FR']]])</f>
        <v xml:space="preserve"> </v>
      </c>
      <c r="D4" s="2" t="str">
        <f>IF('Language choice &amp; Intro'!$I$3&lt;&gt;"FR",IF('Language choice &amp; Intro'!$I$3&lt;&gt;"DE",Table2[[#This Row],[Nom du champ MyGuichet.lu '[EN']]],Table2[[#This Row],[Nom du champ MyGuichet.lu '[DE']]]),Table2[[#This Row],[Nom du champ MyGuichet.lu '[FR']]])</f>
        <v>Je n'ai pas de n° de TVA</v>
      </c>
    </row>
    <row r="5" spans="1:10" x14ac:dyDescent="0.3">
      <c r="A5" s="37" t="str">
        <f>IF(Table2[[#This Row],[BT]]="-","",HYPERLINK("#'EN 16931'!A"&amp;MATCH(Table2[[#This Row],[BT]], 'EN 16931'!A:A, 0),Table2[[#This Row],[BT]]))</f>
        <v>BT-30</v>
      </c>
      <c r="B5" s="1" t="str">
        <f>IF('Language choice &amp; Intro'!$I$3&lt;&gt;"FR",IF('Language choice &amp; Intro'!$I$3&lt;&gt;"DE",Table2[[#This Row],[Page Myguichet.lu '[EN']]],Table2[[#This Row],[Page Myguichet.lu '[DE']]]),Table2[[#This Row],[Page Myguichet.lu '[FR']]])</f>
        <v xml:space="preserve"> </v>
      </c>
      <c r="C5" s="1" t="str">
        <f>IF('Language choice &amp; Intro'!$I$3&lt;&gt;"FR",IF('Language choice &amp; Intro'!$I$3&lt;&gt;"DE",Table2[[#This Row],[Catégorie MyGuichet.lu '[EN']]],Table2[[#This Row],[Catégorie MyGuichet.lu '[DE']]]),Table2[[#This Row],[Catégorie MyGuichet.lu '[FR']]])</f>
        <v xml:space="preserve"> </v>
      </c>
      <c r="D5" s="2" t="str">
        <f>IF('Language choice &amp; Intro'!$I$3&lt;&gt;"FR",IF('Language choice &amp; Intro'!$I$3&lt;&gt;"DE",Table2[[#This Row],[Nom du champ MyGuichet.lu '[EN']]],Table2[[#This Row],[Nom du champ MyGuichet.lu '[DE']]]),Table2[[#This Row],[Nom du champ MyGuichet.lu '[FR']]])</f>
        <v>Identifiant légal</v>
      </c>
    </row>
    <row r="6" spans="1:10" x14ac:dyDescent="0.3">
      <c r="A6" s="37" t="str">
        <f>IF(Table2[[#This Row],[BT]]="-","",HYPERLINK("#'EN 16931'!A"&amp;MATCH(Table2[[#This Row],[BT]], 'EN 16931'!A:A, 0),Table2[[#This Row],[BT]]))</f>
        <v>BT-40</v>
      </c>
      <c r="B6" s="1" t="str">
        <f>IF('Language choice &amp; Intro'!$I$3&lt;&gt;"FR",IF('Language choice &amp; Intro'!$I$3&lt;&gt;"DE",Table2[[#This Row],[Page Myguichet.lu '[EN']]],Table2[[#This Row],[Page Myguichet.lu '[DE']]]),Table2[[#This Row],[Page Myguichet.lu '[FR']]])</f>
        <v xml:space="preserve"> </v>
      </c>
      <c r="C6" s="1" t="str">
        <f>IF('Language choice &amp; Intro'!$I$3&lt;&gt;"FR",IF('Language choice &amp; Intro'!$I$3&lt;&gt;"DE",Table2[[#This Row],[Catégorie MyGuichet.lu '[EN']]],Table2[[#This Row],[Catégorie MyGuichet.lu '[DE']]]),Table2[[#This Row],[Catégorie MyGuichet.lu '[FR']]])</f>
        <v>Adresse</v>
      </c>
      <c r="D6" s="2" t="str">
        <f>IF('Language choice &amp; Intro'!$I$3&lt;&gt;"FR",IF('Language choice &amp; Intro'!$I$3&lt;&gt;"DE",Table2[[#This Row],[Nom du champ MyGuichet.lu '[EN']]],Table2[[#This Row],[Nom du champ MyGuichet.lu '[DE']]]),Table2[[#This Row],[Nom du champ MyGuichet.lu '[FR']]])</f>
        <v>Pays</v>
      </c>
    </row>
    <row r="7" spans="1:10" x14ac:dyDescent="0.3">
      <c r="A7" s="37" t="str">
        <f>IF(Table2[[#This Row],[BT]]="-","",HYPERLINK("#'EN 16931'!A"&amp;MATCH(Table2[[#This Row],[BT]], 'EN 16931'!A:A, 0),Table2[[#This Row],[BT]]))</f>
        <v>BT-38</v>
      </c>
      <c r="B7" s="1" t="str">
        <f>IF('Language choice &amp; Intro'!$I$3&lt;&gt;"FR",IF('Language choice &amp; Intro'!$I$3&lt;&gt;"DE",Table2[[#This Row],[Page Myguichet.lu '[EN']]],Table2[[#This Row],[Page Myguichet.lu '[DE']]]),Table2[[#This Row],[Page Myguichet.lu '[FR']]])</f>
        <v xml:space="preserve"> </v>
      </c>
      <c r="C7" s="1" t="str">
        <f>IF('Language choice &amp; Intro'!$I$3&lt;&gt;"FR",IF('Language choice &amp; Intro'!$I$3&lt;&gt;"DE",Table2[[#This Row],[Catégorie MyGuichet.lu '[EN']]],Table2[[#This Row],[Catégorie MyGuichet.lu '[DE']]]),Table2[[#This Row],[Catégorie MyGuichet.lu '[FR']]])</f>
        <v xml:space="preserve"> </v>
      </c>
      <c r="D7" s="2" t="str">
        <f>IF('Language choice &amp; Intro'!$I$3&lt;&gt;"FR",IF('Language choice &amp; Intro'!$I$3&lt;&gt;"DE",Table2[[#This Row],[Nom du champ MyGuichet.lu '[EN']]],Table2[[#This Row],[Nom du champ MyGuichet.lu '[DE']]]),Table2[[#This Row],[Nom du champ MyGuichet.lu '[FR']]])</f>
        <v>Code postal</v>
      </c>
    </row>
    <row r="8" spans="1:10" x14ac:dyDescent="0.3">
      <c r="A8" s="37" t="str">
        <f>IF(Table2[[#This Row],[BT]]="-","",HYPERLINK("#'EN 16931'!A"&amp;MATCH(Table2[[#This Row],[BT]], 'EN 16931'!A:A, 0),Table2[[#This Row],[BT]]))</f>
        <v>BT-37</v>
      </c>
      <c r="B8" s="1" t="str">
        <f>IF('Language choice &amp; Intro'!$I$3&lt;&gt;"FR",IF('Language choice &amp; Intro'!$I$3&lt;&gt;"DE",Table2[[#This Row],[Page Myguichet.lu '[EN']]],Table2[[#This Row],[Page Myguichet.lu '[DE']]]),Table2[[#This Row],[Page Myguichet.lu '[FR']]])</f>
        <v xml:space="preserve"> </v>
      </c>
      <c r="C8" s="1" t="str">
        <f>IF('Language choice &amp; Intro'!$I$3&lt;&gt;"FR",IF('Language choice &amp; Intro'!$I$3&lt;&gt;"DE",Table2[[#This Row],[Catégorie MyGuichet.lu '[EN']]],Table2[[#This Row],[Catégorie MyGuichet.lu '[DE']]]),Table2[[#This Row],[Catégorie MyGuichet.lu '[FR']]])</f>
        <v xml:space="preserve"> </v>
      </c>
      <c r="D8" s="2" t="str">
        <f>IF('Language choice &amp; Intro'!$I$3&lt;&gt;"FR",IF('Language choice &amp; Intro'!$I$3&lt;&gt;"DE",Table2[[#This Row],[Nom du champ MyGuichet.lu '[EN']]],Table2[[#This Row],[Nom du champ MyGuichet.lu '[DE']]]),Table2[[#This Row],[Nom du champ MyGuichet.lu '[FR']]])</f>
        <v>Localité</v>
      </c>
    </row>
    <row r="9" spans="1:10" x14ac:dyDescent="0.3">
      <c r="A9" s="37" t="str">
        <f>IF(Table2[[#This Row],[BT]]="-","",HYPERLINK("#'EN 16931'!A"&amp;MATCH(Table2[[#This Row],[BT]], 'EN 16931'!A:A, 0),Table2[[#This Row],[BT]]))</f>
        <v>BT-35</v>
      </c>
      <c r="B9" s="1" t="str">
        <f>IF('Language choice &amp; Intro'!$I$3&lt;&gt;"FR",IF('Language choice &amp; Intro'!$I$3&lt;&gt;"DE",Table2[[#This Row],[Page Myguichet.lu '[EN']]],Table2[[#This Row],[Page Myguichet.lu '[DE']]]),Table2[[#This Row],[Page Myguichet.lu '[FR']]])</f>
        <v xml:space="preserve"> </v>
      </c>
      <c r="C9" s="1" t="str">
        <f>IF('Language choice &amp; Intro'!$I$3&lt;&gt;"FR",IF('Language choice &amp; Intro'!$I$3&lt;&gt;"DE",Table2[[#This Row],[Catégorie MyGuichet.lu '[EN']]],Table2[[#This Row],[Catégorie MyGuichet.lu '[DE']]]),Table2[[#This Row],[Catégorie MyGuichet.lu '[FR']]])</f>
        <v xml:space="preserve"> </v>
      </c>
      <c r="D9" s="2" t="str">
        <f>IF('Language choice &amp; Intro'!$I$3&lt;&gt;"FR",IF('Language choice &amp; Intro'!$I$3&lt;&gt;"DE",Table2[[#This Row],[Nom du champ MyGuichet.lu '[EN']]],Table2[[#This Row],[Nom du champ MyGuichet.lu '[DE']]]),Table2[[#This Row],[Nom du champ MyGuichet.lu '[FR']]])</f>
        <v>Rue</v>
      </c>
    </row>
    <row r="10" spans="1:10" x14ac:dyDescent="0.3">
      <c r="A10" s="37" t="str">
        <f>IF(Table2[[#This Row],[BT]]="-","",HYPERLINK("#'EN 16931'!A"&amp;MATCH(Table2[[#This Row],[BT]], 'EN 16931'!A:A, 0),Table2[[#This Row],[BT]]))</f>
        <v>BT-35</v>
      </c>
      <c r="B10" s="1" t="str">
        <f>IF('Language choice &amp; Intro'!$I$3&lt;&gt;"FR",IF('Language choice &amp; Intro'!$I$3&lt;&gt;"DE",Table2[[#This Row],[Page Myguichet.lu '[EN']]],Table2[[#This Row],[Page Myguichet.lu '[DE']]]),Table2[[#This Row],[Page Myguichet.lu '[FR']]])</f>
        <v xml:space="preserve"> </v>
      </c>
      <c r="C10" s="1" t="str">
        <f>IF('Language choice &amp; Intro'!$I$3&lt;&gt;"FR",IF('Language choice &amp; Intro'!$I$3&lt;&gt;"DE",Table2[[#This Row],[Catégorie MyGuichet.lu '[EN']]],Table2[[#This Row],[Catégorie MyGuichet.lu '[DE']]]),Table2[[#This Row],[Catégorie MyGuichet.lu '[FR']]])</f>
        <v xml:space="preserve"> </v>
      </c>
      <c r="D10" s="2" t="str">
        <f>IF('Language choice &amp; Intro'!$I$3&lt;&gt;"FR",IF('Language choice &amp; Intro'!$I$3&lt;&gt;"DE",Table2[[#This Row],[Nom du champ MyGuichet.lu '[EN']]],Table2[[#This Row],[Nom du champ MyGuichet.lu '[DE']]]),Table2[[#This Row],[Nom du champ MyGuichet.lu '[FR']]])</f>
        <v>N° de rue</v>
      </c>
    </row>
    <row r="11" spans="1:10" x14ac:dyDescent="0.3">
      <c r="A11" s="37" t="str">
        <f>IF(Table2[[#This Row],[BT]]="-","",HYPERLINK("#'EN 16931'!A"&amp;MATCH(Table2[[#This Row],[BT]], 'EN 16931'!A:A, 0),Table2[[#This Row],[BT]]))</f>
        <v>BT-36</v>
      </c>
      <c r="B11" s="1" t="str">
        <f>IF('Language choice &amp; Intro'!$I$3&lt;&gt;"FR",IF('Language choice &amp; Intro'!$I$3&lt;&gt;"DE",Table2[[#This Row],[Page Myguichet.lu '[EN']]],Table2[[#This Row],[Page Myguichet.lu '[DE']]]),Table2[[#This Row],[Page Myguichet.lu '[FR']]])</f>
        <v xml:space="preserve"> </v>
      </c>
      <c r="C11" s="1" t="str">
        <f>IF('Language choice &amp; Intro'!$I$3&lt;&gt;"FR",IF('Language choice &amp; Intro'!$I$3&lt;&gt;"DE",Table2[[#This Row],[Catégorie MyGuichet.lu '[EN']]],Table2[[#This Row],[Catégorie MyGuichet.lu '[DE']]]),Table2[[#This Row],[Catégorie MyGuichet.lu '[FR']]])</f>
        <v xml:space="preserve"> </v>
      </c>
      <c r="D11" s="2" t="str">
        <f>IF('Language choice &amp; Intro'!$I$3&lt;&gt;"FR",IF('Language choice &amp; Intro'!$I$3&lt;&gt;"DE",Table2[[#This Row],[Nom du champ MyGuichet.lu '[EN']]],Table2[[#This Row],[Nom du champ MyGuichet.lu '[DE']]]),Table2[[#This Row],[Nom du champ MyGuichet.lu '[FR']]])</f>
        <v>Complément d'adresse</v>
      </c>
    </row>
    <row r="12" spans="1:10" x14ac:dyDescent="0.3">
      <c r="A12" s="37" t="str">
        <f>IF(Table2[[#This Row],[BT]]="-","",HYPERLINK("#'EN 16931'!A"&amp;MATCH(Table2[[#This Row],[BT]], 'EN 16931'!A:A, 0),Table2[[#This Row],[BT]]))</f>
        <v/>
      </c>
      <c r="B12" s="1" t="str">
        <f>IF('Language choice &amp; Intro'!$I$3&lt;&gt;"FR",IF('Language choice &amp; Intro'!$I$3&lt;&gt;"DE",Table2[[#This Row],[Page Myguichet.lu '[EN']]],Table2[[#This Row],[Page Myguichet.lu '[DE']]]),Table2[[#This Row],[Page Myguichet.lu '[FR']]])</f>
        <v xml:space="preserve"> </v>
      </c>
      <c r="C12" s="1" t="str">
        <f>IF('Language choice &amp; Intro'!$I$3&lt;&gt;"FR",IF('Language choice &amp; Intro'!$I$3&lt;&gt;"DE",Table2[[#This Row],[Catégorie MyGuichet.lu '[EN']]],Table2[[#This Row],[Catégorie MyGuichet.lu '[DE']]]),Table2[[#This Row],[Catégorie MyGuichet.lu '[FR']]])</f>
        <v xml:space="preserve"> </v>
      </c>
      <c r="D12" s="2" t="str">
        <f>IF('Language choice &amp; Intro'!$I$3&lt;&gt;"FR",IF('Language choice &amp; Intro'!$I$3&lt;&gt;"DE",Table2[[#This Row],[Nom du champ MyGuichet.lu '[EN']]],Table2[[#This Row],[Nom du champ MyGuichet.lu '[DE']]]),Table2[[#This Row],[Nom du champ MyGuichet.lu '[FR']]])</f>
        <v>Je n'ai pas trouvé l'adresse dans la liste</v>
      </c>
    </row>
    <row r="13" spans="1:10" x14ac:dyDescent="0.3">
      <c r="A13" s="37" t="str">
        <f>IF(Table2[[#This Row],[BT]]="-","",HYPERLINK("#'EN 16931'!A"&amp;MATCH(Table2[[#This Row],[BT]], 'EN 16931'!A:A, 0),Table2[[#This Row],[BT]]))</f>
        <v/>
      </c>
      <c r="B13" s="1" t="str">
        <f>IF('Language choice &amp; Intro'!$I$3&lt;&gt;"FR",IF('Language choice &amp; Intro'!$I$3&lt;&gt;"DE",Table2[[#This Row],[Page Myguichet.lu '[EN']]],Table2[[#This Row],[Page Myguichet.lu '[DE']]]),Table2[[#This Row],[Page Myguichet.lu '[FR']]])</f>
        <v xml:space="preserve"> </v>
      </c>
      <c r="C13" s="1" t="str">
        <f>IF('Language choice &amp; Intro'!$I$3&lt;&gt;"FR",IF('Language choice &amp; Intro'!$I$3&lt;&gt;"DE",Table2[[#This Row],[Catégorie MyGuichet.lu '[EN']]],Table2[[#This Row],[Catégorie MyGuichet.lu '[DE']]]),Table2[[#This Row],[Catégorie MyGuichet.lu '[FR']]])</f>
        <v>Personne de contact</v>
      </c>
      <c r="D13" s="2" t="str">
        <f>IF('Language choice &amp; Intro'!$I$3&lt;&gt;"FR",IF('Language choice &amp; Intro'!$I$3&lt;&gt;"DE",Table2[[#This Row],[Nom du champ MyGuichet.lu '[EN']]],Table2[[#This Row],[Nom du champ MyGuichet.lu '[DE']]]),Table2[[#This Row],[Nom du champ MyGuichet.lu '[FR']]])</f>
        <v>Êtes vous la personne de contact ?</v>
      </c>
    </row>
    <row r="14" spans="1:10" x14ac:dyDescent="0.3">
      <c r="A14" s="37" t="str">
        <f>IF(Table2[[#This Row],[BT]]="-","",HYPERLINK("#'EN 16931'!A"&amp;MATCH(Table2[[#This Row],[BT]], 'EN 16931'!A:A, 0),Table2[[#This Row],[BT]]))</f>
        <v>BT-41</v>
      </c>
      <c r="B14" s="1" t="str">
        <f>IF('Language choice &amp; Intro'!$I$3&lt;&gt;"FR",IF('Language choice &amp; Intro'!$I$3&lt;&gt;"DE",Table2[[#This Row],[Page Myguichet.lu '[EN']]],Table2[[#This Row],[Page Myguichet.lu '[DE']]]),Table2[[#This Row],[Page Myguichet.lu '[FR']]])</f>
        <v xml:space="preserve"> </v>
      </c>
      <c r="C14" s="1" t="str">
        <f>IF('Language choice &amp; Intro'!$I$3&lt;&gt;"FR",IF('Language choice &amp; Intro'!$I$3&lt;&gt;"DE",Table2[[#This Row],[Catégorie MyGuichet.lu '[EN']]],Table2[[#This Row],[Catégorie MyGuichet.lu '[DE']]]),Table2[[#This Row],[Catégorie MyGuichet.lu '[FR']]])</f>
        <v xml:space="preserve"> </v>
      </c>
      <c r="D14" s="2" t="str">
        <f>IF('Language choice &amp; Intro'!$I$3&lt;&gt;"FR",IF('Language choice &amp; Intro'!$I$3&lt;&gt;"DE",Table2[[#This Row],[Nom du champ MyGuichet.lu '[EN']]],Table2[[#This Row],[Nom du champ MyGuichet.lu '[DE']]]),Table2[[#This Row],[Nom du champ MyGuichet.lu '[FR']]])</f>
        <v>Prénom</v>
      </c>
    </row>
    <row r="15" spans="1:10" x14ac:dyDescent="0.3">
      <c r="A15" s="37" t="str">
        <f>IF(Table2[[#This Row],[BT]]="-","",HYPERLINK("#'EN 16931'!A"&amp;MATCH(Table2[[#This Row],[BT]], 'EN 16931'!A:A, 0),Table2[[#This Row],[BT]]))</f>
        <v>BT-41</v>
      </c>
      <c r="B15" s="1" t="str">
        <f>IF('Language choice &amp; Intro'!$I$3&lt;&gt;"FR",IF('Language choice &amp; Intro'!$I$3&lt;&gt;"DE",Table2[[#This Row],[Page Myguichet.lu '[EN']]],Table2[[#This Row],[Page Myguichet.lu '[DE']]]),Table2[[#This Row],[Page Myguichet.lu '[FR']]])</f>
        <v xml:space="preserve"> </v>
      </c>
      <c r="C15" s="1" t="str">
        <f>IF('Language choice &amp; Intro'!$I$3&lt;&gt;"FR",IF('Language choice &amp; Intro'!$I$3&lt;&gt;"DE",Table2[[#This Row],[Catégorie MyGuichet.lu '[EN']]],Table2[[#This Row],[Catégorie MyGuichet.lu '[DE']]]),Table2[[#This Row],[Catégorie MyGuichet.lu '[FR']]])</f>
        <v xml:space="preserve"> </v>
      </c>
      <c r="D15" s="2" t="str">
        <f>IF('Language choice &amp; Intro'!$I$3&lt;&gt;"FR",IF('Language choice &amp; Intro'!$I$3&lt;&gt;"DE",Table2[[#This Row],[Nom du champ MyGuichet.lu '[EN']]],Table2[[#This Row],[Nom du champ MyGuichet.lu '[DE']]]),Table2[[#This Row],[Nom du champ MyGuichet.lu '[FR']]])</f>
        <v>Nom</v>
      </c>
    </row>
    <row r="16" spans="1:10" x14ac:dyDescent="0.3">
      <c r="A16" s="37" t="str">
        <f>IF(Table2[[#This Row],[BT]]="-","",HYPERLINK("#'EN 16931'!A"&amp;MATCH(Table2[[#This Row],[BT]], 'EN 16931'!A:A, 0),Table2[[#This Row],[BT]]))</f>
        <v>BT-42</v>
      </c>
      <c r="B16" s="1" t="str">
        <f>IF('Language choice &amp; Intro'!$I$3&lt;&gt;"FR",IF('Language choice &amp; Intro'!$I$3&lt;&gt;"DE",Table2[[#This Row],[Page Myguichet.lu '[EN']]],Table2[[#This Row],[Page Myguichet.lu '[DE']]]),Table2[[#This Row],[Page Myguichet.lu '[FR']]])</f>
        <v xml:space="preserve"> </v>
      </c>
      <c r="C16" s="1" t="str">
        <f>IF('Language choice &amp; Intro'!$I$3&lt;&gt;"FR",IF('Language choice &amp; Intro'!$I$3&lt;&gt;"DE",Table2[[#This Row],[Catégorie MyGuichet.lu '[EN']]],Table2[[#This Row],[Catégorie MyGuichet.lu '[DE']]]),Table2[[#This Row],[Catégorie MyGuichet.lu '[FR']]])</f>
        <v xml:space="preserve"> </v>
      </c>
      <c r="D16" s="2" t="str">
        <f>IF('Language choice &amp; Intro'!$I$3&lt;&gt;"FR",IF('Language choice &amp; Intro'!$I$3&lt;&gt;"DE",Table2[[#This Row],[Nom du champ MyGuichet.lu '[EN']]],Table2[[#This Row],[Nom du champ MyGuichet.lu '[DE']]]),Table2[[#This Row],[Nom du champ MyGuichet.lu '[FR']]])</f>
        <v>Téléphone</v>
      </c>
    </row>
    <row r="17" spans="1:4" x14ac:dyDescent="0.3">
      <c r="A17" s="37" t="str">
        <f>IF(Table2[[#This Row],[BT]]="-","",HYPERLINK("#'EN 16931'!A"&amp;MATCH(Table2[[#This Row],[BT]], 'EN 16931'!A:A, 0),Table2[[#This Row],[BT]]))</f>
        <v>BT-43</v>
      </c>
      <c r="B17" s="1" t="str">
        <f>IF('Language choice &amp; Intro'!$I$3&lt;&gt;"FR",IF('Language choice &amp; Intro'!$I$3&lt;&gt;"DE",Table2[[#This Row],[Page Myguichet.lu '[EN']]],Table2[[#This Row],[Page Myguichet.lu '[DE']]]),Table2[[#This Row],[Page Myguichet.lu '[FR']]])</f>
        <v xml:space="preserve"> </v>
      </c>
      <c r="C17" s="1" t="str">
        <f>IF('Language choice &amp; Intro'!$I$3&lt;&gt;"FR",IF('Language choice &amp; Intro'!$I$3&lt;&gt;"DE",Table2[[#This Row],[Catégorie MyGuichet.lu '[EN']]],Table2[[#This Row],[Catégorie MyGuichet.lu '[DE']]]),Table2[[#This Row],[Catégorie MyGuichet.lu '[FR']]])</f>
        <v xml:space="preserve"> </v>
      </c>
      <c r="D17" s="2" t="str">
        <f>IF('Language choice &amp; Intro'!$I$3&lt;&gt;"FR",IF('Language choice &amp; Intro'!$I$3&lt;&gt;"DE",Table2[[#This Row],[Nom du champ MyGuichet.lu '[EN']]],Table2[[#This Row],[Nom du champ MyGuichet.lu '[DE']]]),Table2[[#This Row],[Nom du champ MyGuichet.lu '[FR']]])</f>
        <v>E-mail</v>
      </c>
    </row>
    <row r="18" spans="1:4" x14ac:dyDescent="0.3">
      <c r="A18" s="37" t="str">
        <f>IF(Table2[[#This Row],[BT]]="-","",HYPERLINK("#'EN 16931'!A"&amp;MATCH(Table2[[#This Row],[BT]], 'EN 16931'!A:A, 0),Table2[[#This Row],[BT]]))</f>
        <v>BT-45</v>
      </c>
      <c r="B18" s="1" t="str">
        <f>IF('Language choice &amp; Intro'!$I$3&lt;&gt;"FR",IF('Language choice &amp; Intro'!$I$3&lt;&gt;"DE",Table2[[#This Row],[Page Myguichet.lu '[EN']]],Table2[[#This Row],[Page Myguichet.lu '[DE']]]),Table2[[#This Row],[Page Myguichet.lu '[FR']]])</f>
        <v xml:space="preserve">Destinataire </v>
      </c>
      <c r="C18" s="1" t="str">
        <f>IF('Language choice &amp; Intro'!$I$3&lt;&gt;"FR",IF('Language choice &amp; Intro'!$I$3&lt;&gt;"DE",Table2[[#This Row],[Catégorie MyGuichet.lu '[EN']]],Table2[[#This Row],[Catégorie MyGuichet.lu '[DE']]]),Table2[[#This Row],[Catégorie MyGuichet.lu '[FR']]])</f>
        <v>Organisme du secteur public</v>
      </c>
      <c r="D18" s="2" t="str">
        <f>IF('Language choice &amp; Intro'!$I$3&lt;&gt;"FR",IF('Language choice &amp; Intro'!$I$3&lt;&gt;"DE",Table2[[#This Row],[Nom du champ MyGuichet.lu '[EN']]],Table2[[#This Row],[Nom du champ MyGuichet.lu '[DE']]]),Table2[[#This Row],[Nom du champ MyGuichet.lu '[FR']]])</f>
        <v>Nom de l'organisme</v>
      </c>
    </row>
    <row r="19" spans="1:4" x14ac:dyDescent="0.3">
      <c r="A19" s="37" t="str">
        <f>IF(Table2[[#This Row],[BT]]="-","",HYPERLINK("#'EN 16931'!A"&amp;MATCH(Table2[[#This Row],[BT]], 'EN 16931'!A:A, 0),Table2[[#This Row],[BT]]))</f>
        <v>BT-49</v>
      </c>
      <c r="B19" s="1" t="str">
        <f>IF('Language choice &amp; Intro'!$I$3&lt;&gt;"FR",IF('Language choice &amp; Intro'!$I$3&lt;&gt;"DE",Table2[[#This Row],[Page Myguichet.lu '[EN']]],Table2[[#This Row],[Page Myguichet.lu '[DE']]]),Table2[[#This Row],[Page Myguichet.lu '[FR']]])</f>
        <v xml:space="preserve"> </v>
      </c>
      <c r="C19" s="1" t="str">
        <f>IF('Language choice &amp; Intro'!$I$3&lt;&gt;"FR",IF('Language choice &amp; Intro'!$I$3&lt;&gt;"DE",Table2[[#This Row],[Catégorie MyGuichet.lu '[EN']]],Table2[[#This Row],[Catégorie MyGuichet.lu '[DE']]]),Table2[[#This Row],[Catégorie MyGuichet.lu '[FR']]])</f>
        <v xml:space="preserve"> </v>
      </c>
      <c r="D19" s="2" t="str">
        <f>IF('Language choice &amp; Intro'!$I$3&lt;&gt;"FR",IF('Language choice &amp; Intro'!$I$3&lt;&gt;"DE",Table2[[#This Row],[Nom du champ MyGuichet.lu '[EN']]],Table2[[#This Row],[Nom du champ MyGuichet.lu '[DE']]]),Table2[[#This Row],[Nom du champ MyGuichet.lu '[FR']]])</f>
        <v>Identifiant Peppol</v>
      </c>
    </row>
    <row r="20" spans="1:4" x14ac:dyDescent="0.3">
      <c r="A20" s="37" t="str">
        <f>IF(Table2[[#This Row],[BT]]="-","",HYPERLINK("#'EN 16931'!A"&amp;MATCH(Table2[[#This Row],[BT]], 'EN 16931'!A:A, 0),Table2[[#This Row],[BT]]))</f>
        <v>BT-48</v>
      </c>
      <c r="B20" s="1" t="str">
        <f>IF('Language choice &amp; Intro'!$I$3&lt;&gt;"FR",IF('Language choice &amp; Intro'!$I$3&lt;&gt;"DE",Table2[[#This Row],[Page Myguichet.lu '[EN']]],Table2[[#This Row],[Page Myguichet.lu '[DE']]]),Table2[[#This Row],[Page Myguichet.lu '[FR']]])</f>
        <v xml:space="preserve"> </v>
      </c>
      <c r="C20" s="1" t="str">
        <f>IF('Language choice &amp; Intro'!$I$3&lt;&gt;"FR",IF('Language choice &amp; Intro'!$I$3&lt;&gt;"DE",Table2[[#This Row],[Catégorie MyGuichet.lu '[EN']]],Table2[[#This Row],[Catégorie MyGuichet.lu '[DE']]]),Table2[[#This Row],[Catégorie MyGuichet.lu '[FR']]])</f>
        <v xml:space="preserve"> </v>
      </c>
      <c r="D20" s="2" t="str">
        <f>IF('Language choice &amp; Intro'!$I$3&lt;&gt;"FR",IF('Language choice &amp; Intro'!$I$3&lt;&gt;"DE",Table2[[#This Row],[Nom du champ MyGuichet.lu '[EN']]],Table2[[#This Row],[Nom du champ MyGuichet.lu '[DE']]]),Table2[[#This Row],[Nom du champ MyGuichet.lu '[FR']]])</f>
        <v>N° d'identification TVA</v>
      </c>
    </row>
    <row r="21" spans="1:4" x14ac:dyDescent="0.3">
      <c r="A21" s="37" t="str">
        <f>IF(Table2[[#This Row],[BT]]="-","",HYPERLINK("#'EN 16931'!A"&amp;MATCH(Table2[[#This Row],[BT]], 'EN 16931'!A:A, 0),Table2[[#This Row],[BT]]))</f>
        <v>BT-55</v>
      </c>
      <c r="B21" s="1" t="str">
        <f>IF('Language choice &amp; Intro'!$I$3&lt;&gt;"FR",IF('Language choice &amp; Intro'!$I$3&lt;&gt;"DE",Table2[[#This Row],[Page Myguichet.lu '[EN']]],Table2[[#This Row],[Page Myguichet.lu '[DE']]]),Table2[[#This Row],[Page Myguichet.lu '[FR']]])</f>
        <v xml:space="preserve"> </v>
      </c>
      <c r="C21" s="1" t="str">
        <f>IF('Language choice &amp; Intro'!$I$3&lt;&gt;"FR",IF('Language choice &amp; Intro'!$I$3&lt;&gt;"DE",Table2[[#This Row],[Catégorie MyGuichet.lu '[EN']]],Table2[[#This Row],[Catégorie MyGuichet.lu '[DE']]]),Table2[[#This Row],[Catégorie MyGuichet.lu '[FR']]])</f>
        <v>Adresse</v>
      </c>
      <c r="D21" s="2" t="str">
        <f>IF('Language choice &amp; Intro'!$I$3&lt;&gt;"FR",IF('Language choice &amp; Intro'!$I$3&lt;&gt;"DE",Table2[[#This Row],[Nom du champ MyGuichet.lu '[EN']]],Table2[[#This Row],[Nom du champ MyGuichet.lu '[DE']]]),Table2[[#This Row],[Nom du champ MyGuichet.lu '[FR']]])</f>
        <v>Pays</v>
      </c>
    </row>
    <row r="22" spans="1:4" x14ac:dyDescent="0.3">
      <c r="A22" s="37" t="str">
        <f>IF(Table2[[#This Row],[BT]]="-","",HYPERLINK("#'EN 16931'!A"&amp;MATCH(Table2[[#This Row],[BT]], 'EN 16931'!A:A, 0),Table2[[#This Row],[BT]]))</f>
        <v>BT-53</v>
      </c>
      <c r="B22" s="1" t="str">
        <f>IF('Language choice &amp; Intro'!$I$3&lt;&gt;"FR",IF('Language choice &amp; Intro'!$I$3&lt;&gt;"DE",Table2[[#This Row],[Page Myguichet.lu '[EN']]],Table2[[#This Row],[Page Myguichet.lu '[DE']]]),Table2[[#This Row],[Page Myguichet.lu '[FR']]])</f>
        <v xml:space="preserve"> </v>
      </c>
      <c r="C22" s="1" t="str">
        <f>IF('Language choice &amp; Intro'!$I$3&lt;&gt;"FR",IF('Language choice &amp; Intro'!$I$3&lt;&gt;"DE",Table2[[#This Row],[Catégorie MyGuichet.lu '[EN']]],Table2[[#This Row],[Catégorie MyGuichet.lu '[DE']]]),Table2[[#This Row],[Catégorie MyGuichet.lu '[FR']]])</f>
        <v xml:space="preserve"> </v>
      </c>
      <c r="D22" s="2" t="str">
        <f>IF('Language choice &amp; Intro'!$I$3&lt;&gt;"FR",IF('Language choice &amp; Intro'!$I$3&lt;&gt;"DE",Table2[[#This Row],[Nom du champ MyGuichet.lu '[EN']]],Table2[[#This Row],[Nom du champ MyGuichet.lu '[DE']]]),Table2[[#This Row],[Nom du champ MyGuichet.lu '[FR']]])</f>
        <v>Code postal</v>
      </c>
    </row>
    <row r="23" spans="1:4" x14ac:dyDescent="0.3">
      <c r="A23" s="37" t="str">
        <f>IF(Table2[[#This Row],[BT]]="-","",HYPERLINK("#'EN 16931'!A"&amp;MATCH(Table2[[#This Row],[BT]], 'EN 16931'!A:A, 0),Table2[[#This Row],[BT]]))</f>
        <v>BT-52</v>
      </c>
      <c r="B23" s="1" t="str">
        <f>IF('Language choice &amp; Intro'!$I$3&lt;&gt;"FR",IF('Language choice &amp; Intro'!$I$3&lt;&gt;"DE",Table2[[#This Row],[Page Myguichet.lu '[EN']]],Table2[[#This Row],[Page Myguichet.lu '[DE']]]),Table2[[#This Row],[Page Myguichet.lu '[FR']]])</f>
        <v xml:space="preserve"> </v>
      </c>
      <c r="C23" s="1" t="str">
        <f>IF('Language choice &amp; Intro'!$I$3&lt;&gt;"FR",IF('Language choice &amp; Intro'!$I$3&lt;&gt;"DE",Table2[[#This Row],[Catégorie MyGuichet.lu '[EN']]],Table2[[#This Row],[Catégorie MyGuichet.lu '[DE']]]),Table2[[#This Row],[Catégorie MyGuichet.lu '[FR']]])</f>
        <v xml:space="preserve"> </v>
      </c>
      <c r="D23" s="2" t="str">
        <f>IF('Language choice &amp; Intro'!$I$3&lt;&gt;"FR",IF('Language choice &amp; Intro'!$I$3&lt;&gt;"DE",Table2[[#This Row],[Nom du champ MyGuichet.lu '[EN']]],Table2[[#This Row],[Nom du champ MyGuichet.lu '[DE']]]),Table2[[#This Row],[Nom du champ MyGuichet.lu '[FR']]])</f>
        <v>Localité</v>
      </c>
    </row>
    <row r="24" spans="1:4" x14ac:dyDescent="0.3">
      <c r="A24" s="37" t="str">
        <f>IF(Table2[[#This Row],[BT]]="-","",HYPERLINK("#'EN 16931'!A"&amp;MATCH(Table2[[#This Row],[BT]], 'EN 16931'!A:A, 0),Table2[[#This Row],[BT]]))</f>
        <v>BT-50</v>
      </c>
      <c r="B24" s="1" t="str">
        <f>IF('Language choice &amp; Intro'!$I$3&lt;&gt;"FR",IF('Language choice &amp; Intro'!$I$3&lt;&gt;"DE",Table2[[#This Row],[Page Myguichet.lu '[EN']]],Table2[[#This Row],[Page Myguichet.lu '[DE']]]),Table2[[#This Row],[Page Myguichet.lu '[FR']]])</f>
        <v xml:space="preserve"> </v>
      </c>
      <c r="C24" s="1" t="str">
        <f>IF('Language choice &amp; Intro'!$I$3&lt;&gt;"FR",IF('Language choice &amp; Intro'!$I$3&lt;&gt;"DE",Table2[[#This Row],[Catégorie MyGuichet.lu '[EN']]],Table2[[#This Row],[Catégorie MyGuichet.lu '[DE']]]),Table2[[#This Row],[Catégorie MyGuichet.lu '[FR']]])</f>
        <v xml:space="preserve"> </v>
      </c>
      <c r="D24" s="2" t="str">
        <f>IF('Language choice &amp; Intro'!$I$3&lt;&gt;"FR",IF('Language choice &amp; Intro'!$I$3&lt;&gt;"DE",Table2[[#This Row],[Nom du champ MyGuichet.lu '[EN']]],Table2[[#This Row],[Nom du champ MyGuichet.lu '[DE']]]),Table2[[#This Row],[Nom du champ MyGuichet.lu '[FR']]])</f>
        <v>Rue</v>
      </c>
    </row>
    <row r="25" spans="1:4" x14ac:dyDescent="0.3">
      <c r="A25" s="37" t="str">
        <f>IF(Table2[[#This Row],[BT]]="-","",HYPERLINK("#'EN 16931'!A"&amp;MATCH(Table2[[#This Row],[BT]], 'EN 16931'!A:A, 0),Table2[[#This Row],[BT]]))</f>
        <v>BT-50</v>
      </c>
      <c r="B25" s="1" t="str">
        <f>IF('Language choice &amp; Intro'!$I$3&lt;&gt;"FR",IF('Language choice &amp; Intro'!$I$3&lt;&gt;"DE",Table2[[#This Row],[Page Myguichet.lu '[EN']]],Table2[[#This Row],[Page Myguichet.lu '[DE']]]),Table2[[#This Row],[Page Myguichet.lu '[FR']]])</f>
        <v xml:space="preserve"> </v>
      </c>
      <c r="C25" s="1" t="str">
        <f>IF('Language choice &amp; Intro'!$I$3&lt;&gt;"FR",IF('Language choice &amp; Intro'!$I$3&lt;&gt;"DE",Table2[[#This Row],[Catégorie MyGuichet.lu '[EN']]],Table2[[#This Row],[Catégorie MyGuichet.lu '[DE']]]),Table2[[#This Row],[Catégorie MyGuichet.lu '[FR']]])</f>
        <v xml:space="preserve"> </v>
      </c>
      <c r="D25" s="2" t="str">
        <f>IF('Language choice &amp; Intro'!$I$3&lt;&gt;"FR",IF('Language choice &amp; Intro'!$I$3&lt;&gt;"DE",Table2[[#This Row],[Nom du champ MyGuichet.lu '[EN']]],Table2[[#This Row],[Nom du champ MyGuichet.lu '[DE']]]),Table2[[#This Row],[Nom du champ MyGuichet.lu '[FR']]])</f>
        <v>N° de rue</v>
      </c>
    </row>
    <row r="26" spans="1:4" x14ac:dyDescent="0.3">
      <c r="A26" s="37" t="str">
        <f>IF(Table2[[#This Row],[BT]]="-","",HYPERLINK("#'EN 16931'!A"&amp;MATCH(Table2[[#This Row],[BT]], 'EN 16931'!A:A, 0),Table2[[#This Row],[BT]]))</f>
        <v>BT-51</v>
      </c>
      <c r="B26" s="1" t="str">
        <f>IF('Language choice &amp; Intro'!$I$3&lt;&gt;"FR",IF('Language choice &amp; Intro'!$I$3&lt;&gt;"DE",Table2[[#This Row],[Page Myguichet.lu '[EN']]],Table2[[#This Row],[Page Myguichet.lu '[DE']]]),Table2[[#This Row],[Page Myguichet.lu '[FR']]])</f>
        <v xml:space="preserve"> </v>
      </c>
      <c r="C26" s="1" t="str">
        <f>IF('Language choice &amp; Intro'!$I$3&lt;&gt;"FR",IF('Language choice &amp; Intro'!$I$3&lt;&gt;"DE",Table2[[#This Row],[Catégorie MyGuichet.lu '[EN']]],Table2[[#This Row],[Catégorie MyGuichet.lu '[DE']]]),Table2[[#This Row],[Catégorie MyGuichet.lu '[FR']]])</f>
        <v xml:space="preserve"> </v>
      </c>
      <c r="D26" s="2" t="str">
        <f>IF('Language choice &amp; Intro'!$I$3&lt;&gt;"FR",IF('Language choice &amp; Intro'!$I$3&lt;&gt;"DE",Table2[[#This Row],[Nom du champ MyGuichet.lu '[EN']]],Table2[[#This Row],[Nom du champ MyGuichet.lu '[DE']]]),Table2[[#This Row],[Nom du champ MyGuichet.lu '[FR']]])</f>
        <v>Complément d'adresse</v>
      </c>
    </row>
    <row r="27" spans="1:4" x14ac:dyDescent="0.3">
      <c r="A27" s="37" t="str">
        <f>IF(Table2[[#This Row],[BT]]="-","",HYPERLINK("#'EN 16931'!A"&amp;MATCH(Table2[[#This Row],[BT]], 'EN 16931'!A:A, 0),Table2[[#This Row],[BT]]))</f>
        <v/>
      </c>
      <c r="B27" s="1" t="str">
        <f>IF('Language choice &amp; Intro'!$I$3&lt;&gt;"FR",IF('Language choice &amp; Intro'!$I$3&lt;&gt;"DE",Table2[[#This Row],[Page Myguichet.lu '[EN']]],Table2[[#This Row],[Page Myguichet.lu '[DE']]]),Table2[[#This Row],[Page Myguichet.lu '[FR']]])</f>
        <v xml:space="preserve"> </v>
      </c>
      <c r="C27" s="1" t="str">
        <f>IF('Language choice &amp; Intro'!$I$3&lt;&gt;"FR",IF('Language choice &amp; Intro'!$I$3&lt;&gt;"DE",Table2[[#This Row],[Catégorie MyGuichet.lu '[EN']]],Table2[[#This Row],[Catégorie MyGuichet.lu '[DE']]]),Table2[[#This Row],[Catégorie MyGuichet.lu '[FR']]])</f>
        <v xml:space="preserve"> </v>
      </c>
      <c r="D27" s="2" t="str">
        <f>IF('Language choice &amp; Intro'!$I$3&lt;&gt;"FR",IF('Language choice &amp; Intro'!$I$3&lt;&gt;"DE",Table2[[#This Row],[Nom du champ MyGuichet.lu '[EN']]],Table2[[#This Row],[Nom du champ MyGuichet.lu '[DE']]]),Table2[[#This Row],[Nom du champ MyGuichet.lu '[FR']]])</f>
        <v>Je n'ai pas trouvé l'adresse dans la liste</v>
      </c>
    </row>
    <row r="28" spans="1:4" x14ac:dyDescent="0.3">
      <c r="A28" s="37" t="str">
        <f>IF(Table2[[#This Row],[BT]]="-","",HYPERLINK("#'EN 16931'!A"&amp;MATCH(Table2[[#This Row],[BT]], 'EN 16931'!A:A, 0),Table2[[#This Row],[BT]]))</f>
        <v>BT-56</v>
      </c>
      <c r="B28" s="1" t="str">
        <f>IF('Language choice &amp; Intro'!$I$3&lt;&gt;"FR",IF('Language choice &amp; Intro'!$I$3&lt;&gt;"DE",Table2[[#This Row],[Page Myguichet.lu '[EN']]],Table2[[#This Row],[Page Myguichet.lu '[DE']]]),Table2[[#This Row],[Page Myguichet.lu '[FR']]])</f>
        <v xml:space="preserve"> </v>
      </c>
      <c r="C28" s="1" t="str">
        <f>IF('Language choice &amp; Intro'!$I$3&lt;&gt;"FR",IF('Language choice &amp; Intro'!$I$3&lt;&gt;"DE",Table2[[#This Row],[Catégorie MyGuichet.lu '[EN']]],Table2[[#This Row],[Catégorie MyGuichet.lu '[DE']]]),Table2[[#This Row],[Catégorie MyGuichet.lu '[FR']]])</f>
        <v>Personne ou service de contact</v>
      </c>
      <c r="D28" s="2" t="str">
        <f>IF('Language choice &amp; Intro'!$I$3&lt;&gt;"FR",IF('Language choice &amp; Intro'!$I$3&lt;&gt;"DE",Table2[[#This Row],[Nom du champ MyGuichet.lu '[EN']]],Table2[[#This Row],[Nom du champ MyGuichet.lu '[DE']]]),Table2[[#This Row],[Nom du champ MyGuichet.lu '[FR']]])</f>
        <v>Nom</v>
      </c>
    </row>
    <row r="29" spans="1:4" x14ac:dyDescent="0.3">
      <c r="A29" s="37" t="str">
        <f>IF(Table2[[#This Row],[BT]]="-","",HYPERLINK("#'EN 16931'!A"&amp;MATCH(Table2[[#This Row],[BT]], 'EN 16931'!A:A, 0),Table2[[#This Row],[BT]]))</f>
        <v>BT-58</v>
      </c>
      <c r="B29" s="1" t="str">
        <f>IF('Language choice &amp; Intro'!$I$3&lt;&gt;"FR",IF('Language choice &amp; Intro'!$I$3&lt;&gt;"DE",Table2[[#This Row],[Page Myguichet.lu '[EN']]],Table2[[#This Row],[Page Myguichet.lu '[DE']]]),Table2[[#This Row],[Page Myguichet.lu '[FR']]])</f>
        <v xml:space="preserve"> </v>
      </c>
      <c r="C29" s="1" t="str">
        <f>IF('Language choice &amp; Intro'!$I$3&lt;&gt;"FR",IF('Language choice &amp; Intro'!$I$3&lt;&gt;"DE",Table2[[#This Row],[Catégorie MyGuichet.lu '[EN']]],Table2[[#This Row],[Catégorie MyGuichet.lu '[DE']]]),Table2[[#This Row],[Catégorie MyGuichet.lu '[FR']]])</f>
        <v xml:space="preserve"> </v>
      </c>
      <c r="D29" s="2" t="str">
        <f>IF('Language choice &amp; Intro'!$I$3&lt;&gt;"FR",IF('Language choice &amp; Intro'!$I$3&lt;&gt;"DE",Table2[[#This Row],[Nom du champ MyGuichet.lu '[EN']]],Table2[[#This Row],[Nom du champ MyGuichet.lu '[DE']]]),Table2[[#This Row],[Nom du champ MyGuichet.lu '[FR']]])</f>
        <v>E-mail</v>
      </c>
    </row>
    <row r="30" spans="1:4" x14ac:dyDescent="0.3">
      <c r="A30" s="37" t="str">
        <f>IF(Table2[[#This Row],[BT]]="-","",HYPERLINK("#'EN 16931'!A"&amp;MATCH(Table2[[#This Row],[BT]], 'EN 16931'!A:A, 0),Table2[[#This Row],[BT]]))</f>
        <v>BT-1</v>
      </c>
      <c r="B30" s="1" t="str">
        <f>IF('Language choice &amp; Intro'!$I$3&lt;&gt;"FR",IF('Language choice &amp; Intro'!$I$3&lt;&gt;"DE",Table2[[#This Row],[Page Myguichet.lu '[EN']]],Table2[[#This Row],[Page Myguichet.lu '[DE']]]),Table2[[#This Row],[Page Myguichet.lu '[FR']]])</f>
        <v xml:space="preserve">Contenu de la facture </v>
      </c>
      <c r="C30" s="1" t="str">
        <f>IF('Language choice &amp; Intro'!$I$3&lt;&gt;"FR",IF('Language choice &amp; Intro'!$I$3&lt;&gt;"DE",Table2[[#This Row],[Catégorie MyGuichet.lu '[EN']]],Table2[[#This Row],[Catégorie MyGuichet.lu '[DE']]]),Table2[[#This Row],[Catégorie MyGuichet.lu '[FR']]])</f>
        <v>Informations clés sur la facture</v>
      </c>
      <c r="D30" s="2" t="str">
        <f>IF('Language choice &amp; Intro'!$I$3&lt;&gt;"FR",IF('Language choice &amp; Intro'!$I$3&lt;&gt;"DE",Table2[[#This Row],[Nom du champ MyGuichet.lu '[EN']]],Table2[[#This Row],[Nom du champ MyGuichet.lu '[DE']]]),Table2[[#This Row],[Nom du champ MyGuichet.lu '[FR']]])</f>
        <v>N° de la facture</v>
      </c>
    </row>
    <row r="31" spans="1:4" x14ac:dyDescent="0.3">
      <c r="A31" s="37" t="str">
        <f>IF(Table2[[#This Row],[BT]]="-","",HYPERLINK("#'EN 16931'!A"&amp;MATCH(Table2[[#This Row],[BT]], 'EN 16931'!A:A, 0),Table2[[#This Row],[BT]]))</f>
        <v>BT-2</v>
      </c>
      <c r="B31" s="1" t="str">
        <f>IF('Language choice &amp; Intro'!$I$3&lt;&gt;"FR",IF('Language choice &amp; Intro'!$I$3&lt;&gt;"DE",Table2[[#This Row],[Page Myguichet.lu '[EN']]],Table2[[#This Row],[Page Myguichet.lu '[DE']]]),Table2[[#This Row],[Page Myguichet.lu '[FR']]])</f>
        <v xml:space="preserve"> </v>
      </c>
      <c r="C31" s="1" t="str">
        <f>IF('Language choice &amp; Intro'!$I$3&lt;&gt;"FR",IF('Language choice &amp; Intro'!$I$3&lt;&gt;"DE",Table2[[#This Row],[Catégorie MyGuichet.lu '[EN']]],Table2[[#This Row],[Catégorie MyGuichet.lu '[DE']]]),Table2[[#This Row],[Catégorie MyGuichet.lu '[FR']]])</f>
        <v xml:space="preserve"> </v>
      </c>
      <c r="D31" s="2" t="str">
        <f>IF('Language choice &amp; Intro'!$I$3&lt;&gt;"FR",IF('Language choice &amp; Intro'!$I$3&lt;&gt;"DE",Table2[[#This Row],[Nom du champ MyGuichet.lu '[EN']]],Table2[[#This Row],[Nom du champ MyGuichet.lu '[DE']]]),Table2[[#This Row],[Nom du champ MyGuichet.lu '[FR']]])</f>
        <v>Date d'émission de la facture</v>
      </c>
    </row>
    <row r="32" spans="1:4" x14ac:dyDescent="0.3">
      <c r="A32" s="37" t="str">
        <f>IF(Table2[[#This Row],[BT]]="-","",HYPERLINK("#'EN 16931'!A"&amp;MATCH(Table2[[#This Row],[BT]], 'EN 16931'!A:A, 0),Table2[[#This Row],[BT]]))</f>
        <v>BT-13</v>
      </c>
      <c r="B32" s="1" t="str">
        <f>IF('Language choice &amp; Intro'!$I$3&lt;&gt;"FR",IF('Language choice &amp; Intro'!$I$3&lt;&gt;"DE",Table2[[#This Row],[Page Myguichet.lu '[EN']]],Table2[[#This Row],[Page Myguichet.lu '[DE']]]),Table2[[#This Row],[Page Myguichet.lu '[FR']]])</f>
        <v xml:space="preserve"> </v>
      </c>
      <c r="C32" s="1" t="str">
        <f>IF('Language choice &amp; Intro'!$I$3&lt;&gt;"FR",IF('Language choice &amp; Intro'!$I$3&lt;&gt;"DE",Table2[[#This Row],[Catégorie MyGuichet.lu '[EN']]],Table2[[#This Row],[Catégorie MyGuichet.lu '[DE']]]),Table2[[#This Row],[Catégorie MyGuichet.lu '[FR']]])</f>
        <v xml:space="preserve"> </v>
      </c>
      <c r="D32" s="2" t="str">
        <f>IF('Language choice &amp; Intro'!$I$3&lt;&gt;"FR",IF('Language choice &amp; Intro'!$I$3&lt;&gt;"DE",Table2[[#This Row],[Nom du champ MyGuichet.lu '[EN']]],Table2[[#This Row],[Nom du champ MyGuichet.lu '[DE']]]),Table2[[#This Row],[Nom du champ MyGuichet.lu '[FR']]])</f>
        <v>Référence de la commande</v>
      </c>
    </row>
    <row r="33" spans="1:4" x14ac:dyDescent="0.3">
      <c r="A33" s="37" t="str">
        <f>IF(Table2[[#This Row],[BT]]="-","",HYPERLINK("#'EN 16931'!A"&amp;MATCH(Table2[[#This Row],[BT]], 'EN 16931'!A:A, 0),Table2[[#This Row],[BT]]))</f>
        <v>BT-19</v>
      </c>
      <c r="B33" s="1" t="str">
        <f>IF('Language choice &amp; Intro'!$I$3&lt;&gt;"FR",IF('Language choice &amp; Intro'!$I$3&lt;&gt;"DE",Table2[[#This Row],[Page Myguichet.lu '[EN']]],Table2[[#This Row],[Page Myguichet.lu '[DE']]]),Table2[[#This Row],[Page Myguichet.lu '[FR']]])</f>
        <v xml:space="preserve"> </v>
      </c>
      <c r="C33" s="1" t="str">
        <f>IF('Language choice &amp; Intro'!$I$3&lt;&gt;"FR",IF('Language choice &amp; Intro'!$I$3&lt;&gt;"DE",Table2[[#This Row],[Catégorie MyGuichet.lu '[EN']]],Table2[[#This Row],[Catégorie MyGuichet.lu '[DE']]]),Table2[[#This Row],[Catégorie MyGuichet.lu '[FR']]])</f>
        <v xml:space="preserve"> </v>
      </c>
      <c r="D33" s="2" t="str">
        <f>IF('Language choice &amp; Intro'!$I$3&lt;&gt;"FR",IF('Language choice &amp; Intro'!$I$3&lt;&gt;"DE",Table2[[#This Row],[Nom du champ MyGuichet.lu '[EN']]],Table2[[#This Row],[Nom du champ MyGuichet.lu '[DE']]]),Table2[[#This Row],[Nom du champ MyGuichet.lu '[FR']]])</f>
        <v>Référence comptable du destinataire/n° d'engagement</v>
      </c>
    </row>
    <row r="34" spans="1:4" x14ac:dyDescent="0.3">
      <c r="A34" s="37" t="str">
        <f>IF(Table2[[#This Row],[BT]]="-","",HYPERLINK("#'EN 16931'!A"&amp;MATCH(Table2[[#This Row],[BT]], 'EN 16931'!A:A, 0),Table2[[#This Row],[BT]]))</f>
        <v>BT-12</v>
      </c>
      <c r="B34" s="1" t="str">
        <f>IF('Language choice &amp; Intro'!$I$3&lt;&gt;"FR",IF('Language choice &amp; Intro'!$I$3&lt;&gt;"DE",Table2[[#This Row],[Page Myguichet.lu '[EN']]],Table2[[#This Row],[Page Myguichet.lu '[DE']]]),Table2[[#This Row],[Page Myguichet.lu '[FR']]])</f>
        <v xml:space="preserve"> </v>
      </c>
      <c r="C34" s="1" t="str">
        <f>IF('Language choice &amp; Intro'!$I$3&lt;&gt;"FR",IF('Language choice &amp; Intro'!$I$3&lt;&gt;"DE",Table2[[#This Row],[Catégorie MyGuichet.lu '[EN']]],Table2[[#This Row],[Catégorie MyGuichet.lu '[DE']]]),Table2[[#This Row],[Catégorie MyGuichet.lu '[FR']]])</f>
        <v xml:space="preserve"> </v>
      </c>
      <c r="D34" s="2" t="str">
        <f>IF('Language choice &amp; Intro'!$I$3&lt;&gt;"FR",IF('Language choice &amp; Intro'!$I$3&lt;&gt;"DE",Table2[[#This Row],[Nom du champ MyGuichet.lu '[EN']]],Table2[[#This Row],[Nom du champ MyGuichet.lu '[DE']]]),Table2[[#This Row],[Nom du champ MyGuichet.lu '[FR']]])</f>
        <v>Référence du contrat lié à la facture</v>
      </c>
    </row>
    <row r="35" spans="1:4" x14ac:dyDescent="0.3">
      <c r="A35" s="37" t="str">
        <f>IF(Table2[[#This Row],[BT]]="-","",HYPERLINK("#'EN 16931'!A"&amp;MATCH(Table2[[#This Row],[BT]], 'EN 16931'!A:A, 0),Table2[[#This Row],[BT]]))</f>
        <v>BT-22</v>
      </c>
      <c r="B35" s="1" t="str">
        <f>IF('Language choice &amp; Intro'!$I$3&lt;&gt;"FR",IF('Language choice &amp; Intro'!$I$3&lt;&gt;"DE",Table2[[#This Row],[Page Myguichet.lu '[EN']]],Table2[[#This Row],[Page Myguichet.lu '[DE']]]),Table2[[#This Row],[Page Myguichet.lu '[FR']]])</f>
        <v xml:space="preserve"> </v>
      </c>
      <c r="C35" s="1" t="str">
        <f>IF('Language choice &amp; Intro'!$I$3&lt;&gt;"FR",IF('Language choice &amp; Intro'!$I$3&lt;&gt;"DE",Table2[[#This Row],[Catégorie MyGuichet.lu '[EN']]],Table2[[#This Row],[Catégorie MyGuichet.lu '[DE']]]),Table2[[#This Row],[Catégorie MyGuichet.lu '[FR']]])</f>
        <v xml:space="preserve"> </v>
      </c>
      <c r="D35" s="2" t="str">
        <f>IF('Language choice &amp; Intro'!$I$3&lt;&gt;"FR",IF('Language choice &amp; Intro'!$I$3&lt;&gt;"DE",Table2[[#This Row],[Nom du champ MyGuichet.lu '[EN']]],Table2[[#This Row],[Nom du champ MyGuichet.lu '[DE']]]),Table2[[#This Row],[Nom du champ MyGuichet.lu '[FR']]])</f>
        <v>Informations générales</v>
      </c>
    </row>
    <row r="36" spans="1:4" x14ac:dyDescent="0.3">
      <c r="A36" s="37" t="str">
        <f>IF(Table2[[#This Row],[BT]]="-","",HYPERLINK("#'EN 16931'!A"&amp;MATCH(Table2[[#This Row],[BT]], 'EN 16931'!A:A, 0),Table2[[#This Row],[BT]]))</f>
        <v>BT-73</v>
      </c>
      <c r="B36" s="1" t="str">
        <f>IF('Language choice &amp; Intro'!$I$3&lt;&gt;"FR",IF('Language choice &amp; Intro'!$I$3&lt;&gt;"DE",Table2[[#This Row],[Page Myguichet.lu '[EN']]],Table2[[#This Row],[Page Myguichet.lu '[DE']]]),Table2[[#This Row],[Page Myguichet.lu '[FR']]])</f>
        <v xml:space="preserve"> </v>
      </c>
      <c r="C36" s="1" t="str">
        <f>IF('Language choice &amp; Intro'!$I$3&lt;&gt;"FR",IF('Language choice &amp; Intro'!$I$3&lt;&gt;"DE",Table2[[#This Row],[Catégorie MyGuichet.lu '[EN']]],Table2[[#This Row],[Catégorie MyGuichet.lu '[DE']]]),Table2[[#This Row],[Catégorie MyGuichet.lu '[FR']]])</f>
        <v xml:space="preserve"> </v>
      </c>
      <c r="D36" s="2" t="str">
        <f>IF('Language choice &amp; Intro'!$I$3&lt;&gt;"FR",IF('Language choice &amp; Intro'!$I$3&lt;&gt;"DE",Table2[[#This Row],[Nom du champ MyGuichet.lu '[EN']]],Table2[[#This Row],[Nom du champ MyGuichet.lu '[DE']]]),Table2[[#This Row],[Nom du champ MyGuichet.lu '[FR']]])</f>
        <v>Date de début</v>
      </c>
    </row>
    <row r="37" spans="1:4" x14ac:dyDescent="0.3">
      <c r="A37" s="37" t="str">
        <f>IF(Table2[[#This Row],[BT]]="-","",HYPERLINK("#'EN 16931'!A"&amp;MATCH(Table2[[#This Row],[BT]], 'EN 16931'!A:A, 0),Table2[[#This Row],[BT]]))</f>
        <v>BT-74</v>
      </c>
      <c r="B37" s="1" t="str">
        <f>IF('Language choice &amp; Intro'!$I$3&lt;&gt;"FR",IF('Language choice &amp; Intro'!$I$3&lt;&gt;"DE",Table2[[#This Row],[Page Myguichet.lu '[EN']]],Table2[[#This Row],[Page Myguichet.lu '[DE']]]),Table2[[#This Row],[Page Myguichet.lu '[FR']]])</f>
        <v xml:space="preserve"> </v>
      </c>
      <c r="C37" s="1" t="str">
        <f>IF('Language choice &amp; Intro'!$I$3&lt;&gt;"FR",IF('Language choice &amp; Intro'!$I$3&lt;&gt;"DE",Table2[[#This Row],[Catégorie MyGuichet.lu '[EN']]],Table2[[#This Row],[Catégorie MyGuichet.lu '[DE']]]),Table2[[#This Row],[Catégorie MyGuichet.lu '[FR']]])</f>
        <v xml:space="preserve"> </v>
      </c>
      <c r="D37" s="2" t="str">
        <f>IF('Language choice &amp; Intro'!$I$3&lt;&gt;"FR",IF('Language choice &amp; Intro'!$I$3&lt;&gt;"DE",Table2[[#This Row],[Nom du champ MyGuichet.lu '[EN']]],Table2[[#This Row],[Nom du champ MyGuichet.lu '[DE']]]),Table2[[#This Row],[Nom du champ MyGuichet.lu '[FR']]])</f>
        <v>Date de fin</v>
      </c>
    </row>
    <row r="38" spans="1:4" x14ac:dyDescent="0.3">
      <c r="A38" s="37" t="str">
        <f>IF(Table2[[#This Row],[BT]]="-","",HYPERLINK("#'EN 16931'!A"&amp;MATCH(Table2[[#This Row],[BT]], 'EN 16931'!A:A, 0),Table2[[#This Row],[BT]]))</f>
        <v>BT-9</v>
      </c>
      <c r="B38" s="1" t="str">
        <f>IF('Language choice &amp; Intro'!$I$3&lt;&gt;"FR",IF('Language choice &amp; Intro'!$I$3&lt;&gt;"DE",Table2[[#This Row],[Page Myguichet.lu '[EN']]],Table2[[#This Row],[Page Myguichet.lu '[DE']]]),Table2[[#This Row],[Page Myguichet.lu '[FR']]])</f>
        <v xml:space="preserve"> </v>
      </c>
      <c r="C38" s="1" t="str">
        <f>IF('Language choice &amp; Intro'!$I$3&lt;&gt;"FR",IF('Language choice &amp; Intro'!$I$3&lt;&gt;"DE",Table2[[#This Row],[Catégorie MyGuichet.lu '[EN']]],Table2[[#This Row],[Catégorie MyGuichet.lu '[DE']]]),Table2[[#This Row],[Catégorie MyGuichet.lu '[FR']]])</f>
        <v>Modalités de paiement</v>
      </c>
      <c r="D38" s="2" t="str">
        <f>IF('Language choice &amp; Intro'!$I$3&lt;&gt;"FR",IF('Language choice &amp; Intro'!$I$3&lt;&gt;"DE",Table2[[#This Row],[Nom du champ MyGuichet.lu '[EN']]],Table2[[#This Row],[Nom du champ MyGuichet.lu '[DE']]]),Table2[[#This Row],[Nom du champ MyGuichet.lu '[FR']]])</f>
        <v>Date d'échéance</v>
      </c>
    </row>
    <row r="39" spans="1:4" x14ac:dyDescent="0.3">
      <c r="A39" s="37" t="str">
        <f>IF(Table2[[#This Row],[BT]]="-","",HYPERLINK("#'EN 16931'!A"&amp;MATCH(Table2[[#This Row],[BT]], 'EN 16931'!A:A, 0),Table2[[#This Row],[BT]]))</f>
        <v>BT-83</v>
      </c>
      <c r="B39" s="1" t="str">
        <f>IF('Language choice &amp; Intro'!$I$3&lt;&gt;"FR",IF('Language choice &amp; Intro'!$I$3&lt;&gt;"DE",Table2[[#This Row],[Page Myguichet.lu '[EN']]],Table2[[#This Row],[Page Myguichet.lu '[DE']]]),Table2[[#This Row],[Page Myguichet.lu '[FR']]])</f>
        <v xml:space="preserve"> </v>
      </c>
      <c r="C39" s="1" t="str">
        <f>IF('Language choice &amp; Intro'!$I$3&lt;&gt;"FR",IF('Language choice &amp; Intro'!$I$3&lt;&gt;"DE",Table2[[#This Row],[Catégorie MyGuichet.lu '[EN']]],Table2[[#This Row],[Catégorie MyGuichet.lu '[DE']]]),Table2[[#This Row],[Catégorie MyGuichet.lu '[FR']]])</f>
        <v xml:space="preserve"> </v>
      </c>
      <c r="D39" s="2" t="str">
        <f>IF('Language choice &amp; Intro'!$I$3&lt;&gt;"FR",IF('Language choice &amp; Intro'!$I$3&lt;&gt;"DE",Table2[[#This Row],[Nom du champ MyGuichet.lu '[EN']]],Table2[[#This Row],[Nom du champ MyGuichet.lu '[DE']]]),Table2[[#This Row],[Nom du champ MyGuichet.lu '[FR']]])</f>
        <v>Référence à indiquer lors du paiement</v>
      </c>
    </row>
    <row r="40" spans="1:4" x14ac:dyDescent="0.3">
      <c r="A40" s="37" t="str">
        <f>IF(Table2[[#This Row],[BT]]="-","",HYPERLINK("#'EN 16931'!A"&amp;MATCH(Table2[[#This Row],[BT]], 'EN 16931'!A:A, 0),Table2[[#This Row],[BT]]))</f>
        <v>BT-84</v>
      </c>
      <c r="B40" s="1" t="str">
        <f>IF('Language choice &amp; Intro'!$I$3&lt;&gt;"FR",IF('Language choice &amp; Intro'!$I$3&lt;&gt;"DE",Table2[[#This Row],[Page Myguichet.lu '[EN']]],Table2[[#This Row],[Page Myguichet.lu '[DE']]]),Table2[[#This Row],[Page Myguichet.lu '[FR']]])</f>
        <v xml:space="preserve"> </v>
      </c>
      <c r="C40" s="1" t="str">
        <f>IF('Language choice &amp; Intro'!$I$3&lt;&gt;"FR",IF('Language choice &amp; Intro'!$I$3&lt;&gt;"DE",Table2[[#This Row],[Catégorie MyGuichet.lu '[EN']]],Table2[[#This Row],[Catégorie MyGuichet.lu '[DE']]]),Table2[[#This Row],[Catégorie MyGuichet.lu '[FR']]])</f>
        <v xml:space="preserve"> </v>
      </c>
      <c r="D40" s="2" t="str">
        <f>IF('Language choice &amp; Intro'!$I$3&lt;&gt;"FR",IF('Language choice &amp; Intro'!$I$3&lt;&gt;"DE",Table2[[#This Row],[Nom du champ MyGuichet.lu '[EN']]],Table2[[#This Row],[Nom du champ MyGuichet.lu '[DE']]]),Table2[[#This Row],[Nom du champ MyGuichet.lu '[FR']]])</f>
        <v>IBAN</v>
      </c>
    </row>
    <row r="41" spans="1:4" x14ac:dyDescent="0.3">
      <c r="A41" s="37" t="str">
        <f>IF(Table2[[#This Row],[BT]]="-","",HYPERLINK("#'EN 16931'!A"&amp;MATCH(Table2[[#This Row],[BT]], 'EN 16931'!A:A, 0),Table2[[#This Row],[BT]]))</f>
        <v/>
      </c>
      <c r="B41" s="1" t="str">
        <f>IF('Language choice &amp; Intro'!$I$3&lt;&gt;"FR",IF('Language choice &amp; Intro'!$I$3&lt;&gt;"DE",Table2[[#This Row],[Page Myguichet.lu '[EN']]],Table2[[#This Row],[Page Myguichet.lu '[DE']]]),Table2[[#This Row],[Page Myguichet.lu '[FR']]])</f>
        <v xml:space="preserve"> </v>
      </c>
      <c r="C41" s="1" t="str">
        <f>IF('Language choice &amp; Intro'!$I$3&lt;&gt;"FR",IF('Language choice &amp; Intro'!$I$3&lt;&gt;"DE",Table2[[#This Row],[Catégorie MyGuichet.lu '[EN']]],Table2[[#This Row],[Catégorie MyGuichet.lu '[DE']]]),Table2[[#This Row],[Catégorie MyGuichet.lu '[FR']]])</f>
        <v xml:space="preserve"> </v>
      </c>
      <c r="D41" s="2" t="str">
        <f>IF('Language choice &amp; Intro'!$I$3&lt;&gt;"FR",IF('Language choice &amp; Intro'!$I$3&lt;&gt;"DE",Table2[[#This Row],[Nom du champ MyGuichet.lu '[EN']]],Table2[[#This Row],[Nom du champ MyGuichet.lu '[DE']]]),Table2[[#This Row],[Nom du champ MyGuichet.lu '[FR']]])</f>
        <v>Je n'ai pas de n° IBAN</v>
      </c>
    </row>
    <row r="42" spans="1:4" x14ac:dyDescent="0.3">
      <c r="A42" s="37" t="str">
        <f>IF(Table2[[#This Row],[BT]]="-","",HYPERLINK("#'EN 16931'!A"&amp;MATCH(Table2[[#This Row],[BT]], 'EN 16931'!A:A, 0),Table2[[#This Row],[BT]]))</f>
        <v>BT-84</v>
      </c>
      <c r="B42" s="1" t="str">
        <f>IF('Language choice &amp; Intro'!$I$3&lt;&gt;"FR",IF('Language choice &amp; Intro'!$I$3&lt;&gt;"DE",Table2[[#This Row],[Page Myguichet.lu '[EN']]],Table2[[#This Row],[Page Myguichet.lu '[DE']]]),Table2[[#This Row],[Page Myguichet.lu '[FR']]])</f>
        <v xml:space="preserve"> </v>
      </c>
      <c r="C42" s="1" t="str">
        <f>IF('Language choice &amp; Intro'!$I$3&lt;&gt;"FR",IF('Language choice &amp; Intro'!$I$3&lt;&gt;"DE",Table2[[#This Row],[Catégorie MyGuichet.lu '[EN']]],Table2[[#This Row],[Catégorie MyGuichet.lu '[DE']]]),Table2[[#This Row],[Catégorie MyGuichet.lu '[FR']]])</f>
        <v xml:space="preserve"> </v>
      </c>
      <c r="D42" s="2" t="str">
        <f>IF('Language choice &amp; Intro'!$I$3&lt;&gt;"FR",IF('Language choice &amp; Intro'!$I$3&lt;&gt;"DE",Table2[[#This Row],[Nom du champ MyGuichet.lu '[EN']]],Table2[[#This Row],[Nom du champ MyGuichet.lu '[DE']]]),Table2[[#This Row],[Nom du champ MyGuichet.lu '[FR']]])</f>
        <v>Numéro de compte bancaire</v>
      </c>
    </row>
    <row r="43" spans="1:4" x14ac:dyDescent="0.3">
      <c r="A43" s="37" t="str">
        <f>IF(Table2[[#This Row],[BT]]="-","",HYPERLINK("#'EN 16931'!A"&amp;MATCH(Table2[[#This Row],[BT]], 'EN 16931'!A:A, 0),Table2[[#This Row],[BT]]))</f>
        <v>BT-86</v>
      </c>
      <c r="B43" s="1" t="str">
        <f>IF('Language choice &amp; Intro'!$I$3&lt;&gt;"FR",IF('Language choice &amp; Intro'!$I$3&lt;&gt;"DE",Table2[[#This Row],[Page Myguichet.lu '[EN']]],Table2[[#This Row],[Page Myguichet.lu '[DE']]]),Table2[[#This Row],[Page Myguichet.lu '[FR']]])</f>
        <v xml:space="preserve"> </v>
      </c>
      <c r="C43" s="1" t="str">
        <f>IF('Language choice &amp; Intro'!$I$3&lt;&gt;"FR",IF('Language choice &amp; Intro'!$I$3&lt;&gt;"DE",Table2[[#This Row],[Catégorie MyGuichet.lu '[EN']]],Table2[[#This Row],[Catégorie MyGuichet.lu '[DE']]]),Table2[[#This Row],[Catégorie MyGuichet.lu '[FR']]])</f>
        <v xml:space="preserve"> </v>
      </c>
      <c r="D43" s="2" t="str">
        <f>IF('Language choice &amp; Intro'!$I$3&lt;&gt;"FR",IF('Language choice &amp; Intro'!$I$3&lt;&gt;"DE",Table2[[#This Row],[Nom du champ MyGuichet.lu '[EN']]],Table2[[#This Row],[Nom du champ MyGuichet.lu '[DE']]]),Table2[[#This Row],[Nom du champ MyGuichet.lu '[FR']]])</f>
        <v>Identifiant de la banque (Code BIC ou autre identifiant)</v>
      </c>
    </row>
    <row r="44" spans="1:4" x14ac:dyDescent="0.3">
      <c r="A44" s="37" t="str">
        <f>IF(Table2[[#This Row],[BT]]="-","",HYPERLINK("#'EN 16931'!A"&amp;MATCH(Table2[[#This Row],[BT]], 'EN 16931'!A:A, 0),Table2[[#This Row],[BT]]))</f>
        <v>BT-85</v>
      </c>
      <c r="B44" s="1" t="str">
        <f>IF('Language choice &amp; Intro'!$I$3&lt;&gt;"FR",IF('Language choice &amp; Intro'!$I$3&lt;&gt;"DE",Table2[[#This Row],[Page Myguichet.lu '[EN']]],Table2[[#This Row],[Page Myguichet.lu '[DE']]]),Table2[[#This Row],[Page Myguichet.lu '[FR']]])</f>
        <v xml:space="preserve"> </v>
      </c>
      <c r="C44" s="1" t="str">
        <f>IF('Language choice &amp; Intro'!$I$3&lt;&gt;"FR",IF('Language choice &amp; Intro'!$I$3&lt;&gt;"DE",Table2[[#This Row],[Catégorie MyGuichet.lu '[EN']]],Table2[[#This Row],[Catégorie MyGuichet.lu '[DE']]]),Table2[[#This Row],[Catégorie MyGuichet.lu '[FR']]])</f>
        <v xml:space="preserve"> </v>
      </c>
      <c r="D44" s="2" t="str">
        <f>IF('Language choice &amp; Intro'!$I$3&lt;&gt;"FR",IF('Language choice &amp; Intro'!$I$3&lt;&gt;"DE",Table2[[#This Row],[Nom du champ MyGuichet.lu '[EN']]],Table2[[#This Row],[Nom du champ MyGuichet.lu '[DE']]]),Table2[[#This Row],[Nom du champ MyGuichet.lu '[FR']]])</f>
        <v>Nom du titulaire du compte bancaire</v>
      </c>
    </row>
    <row r="45" spans="1:4" x14ac:dyDescent="0.3">
      <c r="A45" s="37" t="str">
        <f>IF(Table2[[#This Row],[BT]]="-","",HYPERLINK("#'EN 16931'!A"&amp;MATCH(Table2[[#This Row],[BT]], 'EN 16931'!A:A, 0),Table2[[#This Row],[BT]]))</f>
        <v>BT-5</v>
      </c>
      <c r="B45" s="1" t="str">
        <f>IF('Language choice &amp; Intro'!$I$3&lt;&gt;"FR",IF('Language choice &amp; Intro'!$I$3&lt;&gt;"DE",Table2[[#This Row],[Page Myguichet.lu '[EN']]],Table2[[#This Row],[Page Myguichet.lu '[DE']]]),Table2[[#This Row],[Page Myguichet.lu '[FR']]])</f>
        <v xml:space="preserve"> </v>
      </c>
      <c r="C45" s="1" t="str">
        <f>IF('Language choice &amp; Intro'!$I$3&lt;&gt;"FR",IF('Language choice &amp; Intro'!$I$3&lt;&gt;"DE",Table2[[#This Row],[Catégorie MyGuichet.lu '[EN']]],Table2[[#This Row],[Catégorie MyGuichet.lu '[DE']]]),Table2[[#This Row],[Catégorie MyGuichet.lu '[FR']]])</f>
        <v xml:space="preserve"> </v>
      </c>
      <c r="D45" s="2" t="str">
        <f>IF('Language choice &amp; Intro'!$I$3&lt;&gt;"FR",IF('Language choice &amp; Intro'!$I$3&lt;&gt;"DE",Table2[[#This Row],[Nom du champ MyGuichet.lu '[EN']]],Table2[[#This Row],[Nom du champ MyGuichet.lu '[DE']]]),Table2[[#This Row],[Nom du champ MyGuichet.lu '[FR']]])</f>
        <v>Devise de la facture</v>
      </c>
    </row>
    <row r="46" spans="1:4" x14ac:dyDescent="0.3">
      <c r="A46" s="37" t="str">
        <f>IF(Table2[[#This Row],[BT]]="-","",HYPERLINK("#'EN 16931'!A"&amp;MATCH(Table2[[#This Row],[BT]], 'EN 16931'!A:A, 0),Table2[[#This Row],[BT]]))</f>
        <v>BT-20</v>
      </c>
      <c r="B46" s="1" t="str">
        <f>IF('Language choice &amp; Intro'!$I$3&lt;&gt;"FR",IF('Language choice &amp; Intro'!$I$3&lt;&gt;"DE",Table2[[#This Row],[Page Myguichet.lu '[EN']]],Table2[[#This Row],[Page Myguichet.lu '[DE']]]),Table2[[#This Row],[Page Myguichet.lu '[FR']]])</f>
        <v xml:space="preserve"> </v>
      </c>
      <c r="C46" s="1" t="str">
        <f>IF('Language choice &amp; Intro'!$I$3&lt;&gt;"FR",IF('Language choice &amp; Intro'!$I$3&lt;&gt;"DE",Table2[[#This Row],[Catégorie MyGuichet.lu '[EN']]],Table2[[#This Row],[Catégorie MyGuichet.lu '[DE']]]),Table2[[#This Row],[Catégorie MyGuichet.lu '[FR']]])</f>
        <v xml:space="preserve"> </v>
      </c>
      <c r="D46" s="2" t="str">
        <f>IF('Language choice &amp; Intro'!$I$3&lt;&gt;"FR",IF('Language choice &amp; Intro'!$I$3&lt;&gt;"DE",Table2[[#This Row],[Nom du champ MyGuichet.lu '[EN']]],Table2[[#This Row],[Nom du champ MyGuichet.lu '[DE']]]),Table2[[#This Row],[Nom du champ MyGuichet.lu '[FR']]])</f>
        <v>Modalités de paiement</v>
      </c>
    </row>
    <row r="47" spans="1:4" x14ac:dyDescent="0.3">
      <c r="A47" s="56" t="str">
        <f>HYPERLINK("#'EN 16931'!A"&amp;MATCH("BT-154", 'EN16931-DB'!B:B, 0),"BT-154, BT-155")</f>
        <v>BT-154, BT-155</v>
      </c>
      <c r="B47" s="1" t="str">
        <f>IF('Language choice &amp; Intro'!$I$3&lt;&gt;"FR",IF('Language choice &amp; Intro'!$I$3&lt;&gt;"DE",Table2[[#This Row],[Page Myguichet.lu '[EN']]],Table2[[#This Row],[Page Myguichet.lu '[DE']]]),Table2[[#This Row],[Page Myguichet.lu '[FR']]])</f>
        <v xml:space="preserve">Ligne(s) de facture </v>
      </c>
      <c r="C47" s="1" t="str">
        <f>IF('Language choice &amp; Intro'!$I$3&lt;&gt;"FR",IF('Language choice &amp; Intro'!$I$3&lt;&gt;"DE",Table2[[#This Row],[Catégorie MyGuichet.lu '[EN']]],Table2[[#This Row],[Catégorie MyGuichet.lu '[DE']]]),Table2[[#This Row],[Catégorie MyGuichet.lu '[FR']]])</f>
        <v>Ligne de facture n° : X</v>
      </c>
      <c r="D47" s="2" t="str">
        <f>IF('Language choice &amp; Intro'!$I$3&lt;&gt;"FR",IF('Language choice &amp; Intro'!$I$3&lt;&gt;"DE",Table2[[#This Row],[Nom du champ MyGuichet.lu '[EN']]],Table2[[#This Row],[Nom du champ MyGuichet.lu '[DE']]]),Table2[[#This Row],[Nom du champ MyGuichet.lu '[FR']]])</f>
        <v>Référence de l'article</v>
      </c>
    </row>
    <row r="48" spans="1:4" x14ac:dyDescent="0.3">
      <c r="A48" s="37" t="str">
        <f>IF(Table2[[#This Row],[BT]]="-","",HYPERLINK("#'EN 16931'!A"&amp;MATCH(Table2[[#This Row],[BT]], 'EN 16931'!A:A, 0),Table2[[#This Row],[BT]]))</f>
        <v>BT-153</v>
      </c>
      <c r="B48" s="1" t="str">
        <f>IF('Language choice &amp; Intro'!$I$3&lt;&gt;"FR",IF('Language choice &amp; Intro'!$I$3&lt;&gt;"DE",Table2[[#This Row],[Page Myguichet.lu '[EN']]],Table2[[#This Row],[Page Myguichet.lu '[DE']]]),Table2[[#This Row],[Page Myguichet.lu '[FR']]])</f>
        <v xml:space="preserve"> </v>
      </c>
      <c r="C48" s="1" t="str">
        <f>IF('Language choice &amp; Intro'!$I$3&lt;&gt;"FR",IF('Language choice &amp; Intro'!$I$3&lt;&gt;"DE",Table2[[#This Row],[Catégorie MyGuichet.lu '[EN']]],Table2[[#This Row],[Catégorie MyGuichet.lu '[DE']]]),Table2[[#This Row],[Catégorie MyGuichet.lu '[FR']]])</f>
        <v xml:space="preserve"> </v>
      </c>
      <c r="D48" s="2" t="str">
        <f>IF('Language choice &amp; Intro'!$I$3&lt;&gt;"FR",IF('Language choice &amp; Intro'!$I$3&lt;&gt;"DE",Table2[[#This Row],[Nom du champ MyGuichet.lu '[EN']]],Table2[[#This Row],[Nom du champ MyGuichet.lu '[DE']]]),Table2[[#This Row],[Nom du champ MyGuichet.lu '[FR']]])</f>
        <v>Nom de l'article</v>
      </c>
    </row>
    <row r="49" spans="1:4" x14ac:dyDescent="0.3">
      <c r="A49" s="37" t="str">
        <f>IF(Table2[[#This Row],[BT]]="-","",HYPERLINK("#'EN 16931'!A"&amp;MATCH(Table2[[#This Row],[BT]], 'EN 16931'!A:A, 0),Table2[[#This Row],[BT]]))</f>
        <v>BT-129</v>
      </c>
      <c r="B49" s="1" t="str">
        <f>IF('Language choice &amp; Intro'!$I$3&lt;&gt;"FR",IF('Language choice &amp; Intro'!$I$3&lt;&gt;"DE",Table2[[#This Row],[Page Myguichet.lu '[EN']]],Table2[[#This Row],[Page Myguichet.lu '[DE']]]),Table2[[#This Row],[Page Myguichet.lu '[FR']]])</f>
        <v xml:space="preserve"> </v>
      </c>
      <c r="C49" s="1" t="str">
        <f>IF('Language choice &amp; Intro'!$I$3&lt;&gt;"FR",IF('Language choice &amp; Intro'!$I$3&lt;&gt;"DE",Table2[[#This Row],[Catégorie MyGuichet.lu '[EN']]],Table2[[#This Row],[Catégorie MyGuichet.lu '[DE']]]),Table2[[#This Row],[Catégorie MyGuichet.lu '[FR']]])</f>
        <v xml:space="preserve"> </v>
      </c>
      <c r="D49" s="2" t="str">
        <f>IF('Language choice &amp; Intro'!$I$3&lt;&gt;"FR",IF('Language choice &amp; Intro'!$I$3&lt;&gt;"DE",Table2[[#This Row],[Nom du champ MyGuichet.lu '[EN']]],Table2[[#This Row],[Nom du champ MyGuichet.lu '[DE']]]),Table2[[#This Row],[Nom du champ MyGuichet.lu '[FR']]])</f>
        <v>Quantité</v>
      </c>
    </row>
    <row r="50" spans="1:4" x14ac:dyDescent="0.3">
      <c r="A50" s="37" t="str">
        <f>IF(Table2[[#This Row],[BT]]="-","",HYPERLINK("#'EN 16931'!A"&amp;MATCH(Table2[[#This Row],[BT]], 'EN 16931'!A:A, 0),Table2[[#This Row],[BT]]))</f>
        <v>BT-146</v>
      </c>
      <c r="B50" s="1" t="str">
        <f>IF('Language choice &amp; Intro'!$I$3&lt;&gt;"FR",IF('Language choice &amp; Intro'!$I$3&lt;&gt;"DE",Table2[[#This Row],[Page Myguichet.lu '[EN']]],Table2[[#This Row],[Page Myguichet.lu '[DE']]]),Table2[[#This Row],[Page Myguichet.lu '[FR']]])</f>
        <v xml:space="preserve"> </v>
      </c>
      <c r="C50" s="1" t="str">
        <f>IF('Language choice &amp; Intro'!$I$3&lt;&gt;"FR",IF('Language choice &amp; Intro'!$I$3&lt;&gt;"DE",Table2[[#This Row],[Catégorie MyGuichet.lu '[EN']]],Table2[[#This Row],[Catégorie MyGuichet.lu '[DE']]]),Table2[[#This Row],[Catégorie MyGuichet.lu '[FR']]])</f>
        <v xml:space="preserve"> </v>
      </c>
      <c r="D50" s="2" t="str">
        <f>IF('Language choice &amp; Intro'!$I$3&lt;&gt;"FR",IF('Language choice &amp; Intro'!$I$3&lt;&gt;"DE",Table2[[#This Row],[Nom du champ MyGuichet.lu '[EN']]],Table2[[#This Row],[Nom du champ MyGuichet.lu '[DE']]]),Table2[[#This Row],[Nom du champ MyGuichet.lu '[FR']]])</f>
        <v>Prix unitaire (HT)</v>
      </c>
    </row>
    <row r="51" spans="1:4" x14ac:dyDescent="0.3">
      <c r="A51" s="37" t="str">
        <f>IF(Table2[[#This Row],[BT]]="-","",HYPERLINK("#'EN 16931'!A"&amp;MATCH(Table2[[#This Row],[BT]], 'EN 16931'!A:A, 0),Table2[[#This Row],[BT]]))</f>
        <v/>
      </c>
      <c r="B51" s="1" t="str">
        <f>IF('Language choice &amp; Intro'!$I$3&lt;&gt;"FR",IF('Language choice &amp; Intro'!$I$3&lt;&gt;"DE",Table2[[#This Row],[Page Myguichet.lu '[EN']]],Table2[[#This Row],[Page Myguichet.lu '[DE']]]),Table2[[#This Row],[Page Myguichet.lu '[FR']]])</f>
        <v xml:space="preserve"> </v>
      </c>
      <c r="C51" s="1" t="str">
        <f>IF('Language choice &amp; Intro'!$I$3&lt;&gt;"FR",IF('Language choice &amp; Intro'!$I$3&lt;&gt;"DE",Table2[[#This Row],[Catégorie MyGuichet.lu '[EN']]],Table2[[#This Row],[Catégorie MyGuichet.lu '[DE']]]),Table2[[#This Row],[Catégorie MyGuichet.lu '[FR']]])</f>
        <v xml:space="preserve"> </v>
      </c>
      <c r="D51" s="2" t="str">
        <f>IF('Language choice &amp; Intro'!$I$3&lt;&gt;"FR",IF('Language choice &amp; Intro'!$I$3&lt;&gt;"DE",Table2[[#This Row],[Nom du champ MyGuichet.lu '[EN']]],Table2[[#This Row],[Nom du champ MyGuichet.lu '[DE']]]),Table2[[#This Row],[Nom du champ MyGuichet.lu '[FR']]])</f>
        <v>Remise/ristourne (%)</v>
      </c>
    </row>
    <row r="52" spans="1:4" x14ac:dyDescent="0.3">
      <c r="A52" s="37" t="str">
        <f>IF(Table2[[#This Row],[BT]]="-","",HYPERLINK("#'EN 16931'!A"&amp;MATCH(Table2[[#This Row],[BT]], 'EN 16931'!A:A, 0),Table2[[#This Row],[BT]]))</f>
        <v>BT-136</v>
      </c>
      <c r="B52" s="1" t="str">
        <f>IF('Language choice &amp; Intro'!$I$3&lt;&gt;"FR",IF('Language choice &amp; Intro'!$I$3&lt;&gt;"DE",Table2[[#This Row],[Page Myguichet.lu '[EN']]],Table2[[#This Row],[Page Myguichet.lu '[DE']]]),Table2[[#This Row],[Page Myguichet.lu '[FR']]])</f>
        <v xml:space="preserve"> </v>
      </c>
      <c r="C52" s="1" t="str">
        <f>IF('Language choice &amp; Intro'!$I$3&lt;&gt;"FR",IF('Language choice &amp; Intro'!$I$3&lt;&gt;"DE",Table2[[#This Row],[Catégorie MyGuichet.lu '[EN']]],Table2[[#This Row],[Catégorie MyGuichet.lu '[DE']]]),Table2[[#This Row],[Catégorie MyGuichet.lu '[FR']]])</f>
        <v xml:space="preserve"> </v>
      </c>
      <c r="D52" s="2" t="str">
        <f>IF('Language choice &amp; Intro'!$I$3&lt;&gt;"FR",IF('Language choice &amp; Intro'!$I$3&lt;&gt;"DE",Table2[[#This Row],[Nom du champ MyGuichet.lu '[EN']]],Table2[[#This Row],[Nom du champ MyGuichet.lu '[DE']]]),Table2[[#This Row],[Nom du champ MyGuichet.lu '[FR']]])</f>
        <v>Montant de remise</v>
      </c>
    </row>
    <row r="53" spans="1:4" x14ac:dyDescent="0.3">
      <c r="A53" s="37" t="str">
        <f>IF(Table2[[#This Row],[BT]]="-","",HYPERLINK("#'EN 16931'!A"&amp;MATCH(Table2[[#This Row],[BT]], 'EN 16931'!A:A, 0),Table2[[#This Row],[BT]]))</f>
        <v/>
      </c>
      <c r="B53" s="1" t="str">
        <f>IF('Language choice &amp; Intro'!$I$3&lt;&gt;"FR",IF('Language choice &amp; Intro'!$I$3&lt;&gt;"DE",Table2[[#This Row],[Page Myguichet.lu '[EN']]],Table2[[#This Row],[Page Myguichet.lu '[DE']]]),Table2[[#This Row],[Page Myguichet.lu '[FR']]])</f>
        <v xml:space="preserve"> </v>
      </c>
      <c r="C53" s="1" t="str">
        <f>IF('Language choice &amp; Intro'!$I$3&lt;&gt;"FR",IF('Language choice &amp; Intro'!$I$3&lt;&gt;"DE",Table2[[#This Row],[Catégorie MyGuichet.lu '[EN']]],Table2[[#This Row],[Catégorie MyGuichet.lu '[DE']]]),Table2[[#This Row],[Catégorie MyGuichet.lu '[FR']]])</f>
        <v xml:space="preserve"> </v>
      </c>
      <c r="D53" s="2" t="str">
        <f>IF('Language choice &amp; Intro'!$I$3&lt;&gt;"FR",IF('Language choice &amp; Intro'!$I$3&lt;&gt;"DE",Table2[[#This Row],[Nom du champ MyGuichet.lu '[EN']]],Table2[[#This Row],[Nom du champ MyGuichet.lu '[DE']]]),Table2[[#This Row],[Nom du champ MyGuichet.lu '[FR']]])</f>
        <v>Suppléments (%)</v>
      </c>
    </row>
    <row r="54" spans="1:4" x14ac:dyDescent="0.3">
      <c r="A54" s="37" t="str">
        <f>IF(Table2[[#This Row],[BT]]="-","",HYPERLINK("#'EN 16931'!A"&amp;MATCH(Table2[[#This Row],[BT]], 'EN 16931'!A:A, 0),Table2[[#This Row],[BT]]))</f>
        <v>BT-141</v>
      </c>
      <c r="B54" s="1" t="str">
        <f>IF('Language choice &amp; Intro'!$I$3&lt;&gt;"FR",IF('Language choice &amp; Intro'!$I$3&lt;&gt;"DE",Table2[[#This Row],[Page Myguichet.lu '[EN']]],Table2[[#This Row],[Page Myguichet.lu '[DE']]]),Table2[[#This Row],[Page Myguichet.lu '[FR']]])</f>
        <v xml:space="preserve"> </v>
      </c>
      <c r="C54" s="1" t="str">
        <f>IF('Language choice &amp; Intro'!$I$3&lt;&gt;"FR",IF('Language choice &amp; Intro'!$I$3&lt;&gt;"DE",Table2[[#This Row],[Catégorie MyGuichet.lu '[EN']]],Table2[[#This Row],[Catégorie MyGuichet.lu '[DE']]]),Table2[[#This Row],[Catégorie MyGuichet.lu '[FR']]])</f>
        <v xml:space="preserve"> </v>
      </c>
      <c r="D54" s="2" t="str">
        <f>IF('Language choice &amp; Intro'!$I$3&lt;&gt;"FR",IF('Language choice &amp; Intro'!$I$3&lt;&gt;"DE",Table2[[#This Row],[Nom du champ MyGuichet.lu '[EN']]],Table2[[#This Row],[Nom du champ MyGuichet.lu '[DE']]]),Table2[[#This Row],[Nom du champ MyGuichet.lu '[FR']]])</f>
        <v>Montant de supplément</v>
      </c>
    </row>
    <row r="55" spans="1:4" x14ac:dyDescent="0.3">
      <c r="A55" s="37" t="str">
        <f>IF(Table2[[#This Row],[BT]]="-","",HYPERLINK("#'EN 16931'!A"&amp;MATCH(Table2[[#This Row],[BT]], 'EN 16931'!A:A, 0),Table2[[#This Row],[BT]]))</f>
        <v>BT-152</v>
      </c>
      <c r="B55" s="1" t="str">
        <f>IF('Language choice &amp; Intro'!$I$3&lt;&gt;"FR",IF('Language choice &amp; Intro'!$I$3&lt;&gt;"DE",Table2[[#This Row],[Page Myguichet.lu '[EN']]],Table2[[#This Row],[Page Myguichet.lu '[DE']]]),Table2[[#This Row],[Page Myguichet.lu '[FR']]])</f>
        <v xml:space="preserve"> </v>
      </c>
      <c r="C55" s="1" t="str">
        <f>IF('Language choice &amp; Intro'!$I$3&lt;&gt;"FR",IF('Language choice &amp; Intro'!$I$3&lt;&gt;"DE",Table2[[#This Row],[Catégorie MyGuichet.lu '[EN']]],Table2[[#This Row],[Catégorie MyGuichet.lu '[DE']]]),Table2[[#This Row],[Catégorie MyGuichet.lu '[FR']]])</f>
        <v xml:space="preserve"> </v>
      </c>
      <c r="D55" s="2" t="str">
        <f>IF('Language choice &amp; Intro'!$I$3&lt;&gt;"FR",IF('Language choice &amp; Intro'!$I$3&lt;&gt;"DE",Table2[[#This Row],[Nom du champ MyGuichet.lu '[EN']]],Table2[[#This Row],[Nom du champ MyGuichet.lu '[DE']]]),Table2[[#This Row],[Nom du champ MyGuichet.lu '[FR']]])</f>
        <v>Taux de TVA (%)</v>
      </c>
    </row>
    <row r="56" spans="1:4" x14ac:dyDescent="0.3">
      <c r="A56" s="37" t="str">
        <f>IF(Table2[[#This Row],[BT]]="-","",HYPERLINK("#'EN 16931'!A"&amp;MATCH(Table2[[#This Row],[BT]], 'EN 16931'!A:A, 0),Table2[[#This Row],[BT]]))</f>
        <v/>
      </c>
      <c r="B56" s="1" t="str">
        <f>IF('Language choice &amp; Intro'!$I$3&lt;&gt;"FR",IF('Language choice &amp; Intro'!$I$3&lt;&gt;"DE",Table2[[#This Row],[Page Myguichet.lu '[EN']]],Table2[[#This Row],[Page Myguichet.lu '[DE']]]),Table2[[#This Row],[Page Myguichet.lu '[FR']]])</f>
        <v xml:space="preserve"> </v>
      </c>
      <c r="C56" s="1" t="str">
        <f>IF('Language choice &amp; Intro'!$I$3&lt;&gt;"FR",IF('Language choice &amp; Intro'!$I$3&lt;&gt;"DE",Table2[[#This Row],[Catégorie MyGuichet.lu '[EN']]],Table2[[#This Row],[Catégorie MyGuichet.lu '[DE']]]),Table2[[#This Row],[Catégorie MyGuichet.lu '[FR']]])</f>
        <v xml:space="preserve"> </v>
      </c>
      <c r="D56" s="2" t="str">
        <f>IF('Language choice &amp; Intro'!$I$3&lt;&gt;"FR",IF('Language choice &amp; Intro'!$I$3&lt;&gt;"DE",Table2[[#This Row],[Nom du champ MyGuichet.lu '[EN']]],Table2[[#This Row],[Nom du champ MyGuichet.lu '[DE']]]),Table2[[#This Row],[Nom du champ MyGuichet.lu '[FR']]])</f>
        <v>Montant de la TVA</v>
      </c>
    </row>
    <row r="57" spans="1:4" x14ac:dyDescent="0.3">
      <c r="A57" s="37" t="str">
        <f>IF(Table2[[#This Row],[BT]]="-","",HYPERLINK("#'EN 16931'!A"&amp;MATCH(Table2[[#This Row],[BT]], 'EN 16931'!A:A, 0),Table2[[#This Row],[BT]]))</f>
        <v>BT-131</v>
      </c>
      <c r="B57" s="1" t="str">
        <f>IF('Language choice &amp; Intro'!$I$3&lt;&gt;"FR",IF('Language choice &amp; Intro'!$I$3&lt;&gt;"DE",Table2[[#This Row],[Page Myguichet.lu '[EN']]],Table2[[#This Row],[Page Myguichet.lu '[DE']]]),Table2[[#This Row],[Page Myguichet.lu '[FR']]])</f>
        <v xml:space="preserve"> </v>
      </c>
      <c r="C57" s="1" t="str">
        <f>IF('Language choice &amp; Intro'!$I$3&lt;&gt;"FR",IF('Language choice &amp; Intro'!$I$3&lt;&gt;"DE",Table2[[#This Row],[Catégorie MyGuichet.lu '[EN']]],Table2[[#This Row],[Catégorie MyGuichet.lu '[DE']]]),Table2[[#This Row],[Catégorie MyGuichet.lu '[FR']]])</f>
        <v xml:space="preserve"> </v>
      </c>
      <c r="D57" s="2" t="str">
        <f>IF('Language choice &amp; Intro'!$I$3&lt;&gt;"FR",IF('Language choice &amp; Intro'!$I$3&lt;&gt;"DE",Table2[[#This Row],[Nom du champ MyGuichet.lu '[EN']]],Table2[[#This Row],[Nom du champ MyGuichet.lu '[DE']]]),Table2[[#This Row],[Nom du champ MyGuichet.lu '[FR']]])</f>
        <v>Total hors TVA</v>
      </c>
    </row>
    <row r="58" spans="1:4" x14ac:dyDescent="0.3">
      <c r="A58" s="37" t="str">
        <f>IF(Table2[[#This Row],[BT]]="-","",HYPERLINK("#'EN 16931'!A"&amp;MATCH(Table2[[#This Row],[BT]], 'EN 16931'!A:A, 0),Table2[[#This Row],[BT]]))</f>
        <v>BT-119</v>
      </c>
      <c r="B58" s="1" t="str">
        <f>IF('Language choice &amp; Intro'!$I$3&lt;&gt;"FR",IF('Language choice &amp; Intro'!$I$3&lt;&gt;"DE",Table2[[#This Row],[Page Myguichet.lu '[EN']]],Table2[[#This Row],[Page Myguichet.lu '[DE']]]),Table2[[#This Row],[Page Myguichet.lu '[FR']]])</f>
        <v>Somme à payer</v>
      </c>
      <c r="C58" s="1" t="str">
        <f>IF('Language choice &amp; Intro'!$I$3&lt;&gt;"FR",IF('Language choice &amp; Intro'!$I$3&lt;&gt;"DE",Table2[[#This Row],[Catégorie MyGuichet.lu '[EN']]],Table2[[#This Row],[Catégorie MyGuichet.lu '[DE']]]),Table2[[#This Row],[Catégorie MyGuichet.lu '[FR']]])</f>
        <v>Récapitulatif TVA X%</v>
      </c>
      <c r="D58" s="2" t="str">
        <f>IF('Language choice &amp; Intro'!$I$3&lt;&gt;"FR",IF('Language choice &amp; Intro'!$I$3&lt;&gt;"DE",Table2[[#This Row],[Nom du champ MyGuichet.lu '[EN']]],Table2[[#This Row],[Nom du champ MyGuichet.lu '[DE']]]),Table2[[#This Row],[Nom du champ MyGuichet.lu '[FR']]])</f>
        <v>Taux de TVA (%)</v>
      </c>
    </row>
    <row r="59" spans="1:4" x14ac:dyDescent="0.3">
      <c r="A59" s="37" t="str">
        <f>IF(Table2[[#This Row],[BT]]="-","",HYPERLINK("#'EN 16931'!A"&amp;MATCH(Table2[[#This Row],[BT]], 'EN 16931'!A:A, 0),Table2[[#This Row],[BT]]))</f>
        <v>BT-116</v>
      </c>
      <c r="B59" s="1" t="str">
        <f>IF('Language choice &amp; Intro'!$I$3&lt;&gt;"FR",IF('Language choice &amp; Intro'!$I$3&lt;&gt;"DE",Table2[[#This Row],[Page Myguichet.lu '[EN']]],Table2[[#This Row],[Page Myguichet.lu '[DE']]]),Table2[[#This Row],[Page Myguichet.lu '[FR']]])</f>
        <v xml:space="preserve"> </v>
      </c>
      <c r="C59" s="1" t="str">
        <f>IF('Language choice &amp; Intro'!$I$3&lt;&gt;"FR",IF('Language choice &amp; Intro'!$I$3&lt;&gt;"DE",Table2[[#This Row],[Catégorie MyGuichet.lu '[EN']]],Table2[[#This Row],[Catégorie MyGuichet.lu '[DE']]]),Table2[[#This Row],[Catégorie MyGuichet.lu '[FR']]])</f>
        <v xml:space="preserve"> </v>
      </c>
      <c r="D59" s="2" t="str">
        <f>IF('Language choice &amp; Intro'!$I$3&lt;&gt;"FR",IF('Language choice &amp; Intro'!$I$3&lt;&gt;"DE",Table2[[#This Row],[Nom du champ MyGuichet.lu '[EN']]],Table2[[#This Row],[Nom du champ MyGuichet.lu '[DE']]]),Table2[[#This Row],[Nom du champ MyGuichet.lu '[FR']]])</f>
        <v>Montant soumis à ce taux</v>
      </c>
    </row>
    <row r="60" spans="1:4" x14ac:dyDescent="0.3">
      <c r="A60" s="37" t="str">
        <f>IF(Table2[[#This Row],[BT]]="-","",HYPERLINK("#'EN 16931'!A"&amp;MATCH(Table2[[#This Row],[BT]], 'EN 16931'!A:A, 0),Table2[[#This Row],[BT]]))</f>
        <v>BT-117</v>
      </c>
      <c r="B60" s="1" t="str">
        <f>IF('Language choice &amp; Intro'!$I$3&lt;&gt;"FR",IF('Language choice &amp; Intro'!$I$3&lt;&gt;"DE",Table2[[#This Row],[Page Myguichet.lu '[EN']]],Table2[[#This Row],[Page Myguichet.lu '[DE']]]),Table2[[#This Row],[Page Myguichet.lu '[FR']]])</f>
        <v xml:space="preserve"> </v>
      </c>
      <c r="C60" s="1" t="str">
        <f>IF('Language choice &amp; Intro'!$I$3&lt;&gt;"FR",IF('Language choice &amp; Intro'!$I$3&lt;&gt;"DE",Table2[[#This Row],[Catégorie MyGuichet.lu '[EN']]],Table2[[#This Row],[Catégorie MyGuichet.lu '[DE']]]),Table2[[#This Row],[Catégorie MyGuichet.lu '[FR']]])</f>
        <v xml:space="preserve"> </v>
      </c>
      <c r="D60" s="2" t="str">
        <f>IF('Language choice &amp; Intro'!$I$3&lt;&gt;"FR",IF('Language choice &amp; Intro'!$I$3&lt;&gt;"DE",Table2[[#This Row],[Nom du champ MyGuichet.lu '[EN']]],Table2[[#This Row],[Nom du champ MyGuichet.lu '[DE']]]),Table2[[#This Row],[Nom du champ MyGuichet.lu '[FR']]])</f>
        <v>Montant de TVA pour ce taux</v>
      </c>
    </row>
    <row r="61" spans="1:4" x14ac:dyDescent="0.3">
      <c r="A61" s="37" t="str">
        <f>IF(Table2[[#This Row],[BT]]="-","",HYPERLINK("#'EN 16931'!A"&amp;MATCH(Table2[[#This Row],[BT]], 'EN 16931'!A:A, 0),Table2[[#This Row],[BT]]))</f>
        <v/>
      </c>
      <c r="B61" s="1" t="str">
        <f>IF('Language choice &amp; Intro'!$I$3&lt;&gt;"FR",IF('Language choice &amp; Intro'!$I$3&lt;&gt;"DE",Table2[[#This Row],[Page Myguichet.lu '[EN']]],Table2[[#This Row],[Page Myguichet.lu '[DE']]]),Table2[[#This Row],[Page Myguichet.lu '[FR']]])</f>
        <v xml:space="preserve"> </v>
      </c>
      <c r="C61" s="1" t="str">
        <f>IF('Language choice &amp; Intro'!$I$3&lt;&gt;"FR",IF('Language choice &amp; Intro'!$I$3&lt;&gt;"DE",Table2[[#This Row],[Catégorie MyGuichet.lu '[EN']]],Table2[[#This Row],[Catégorie MyGuichet.lu '[DE']]]),Table2[[#This Row],[Catégorie MyGuichet.lu '[FR']]])</f>
        <v xml:space="preserve"> </v>
      </c>
      <c r="D61" s="2" t="str">
        <f>IF('Language choice &amp; Intro'!$I$3&lt;&gt;"FR",IF('Language choice &amp; Intro'!$I$3&lt;&gt;"DE",Table2[[#This Row],[Nom du champ MyGuichet.lu '[EN']]],Table2[[#This Row],[Nom du champ MyGuichet.lu '[DE']]]),Table2[[#This Row],[Nom du champ MyGuichet.lu '[FR']]])</f>
        <v>Montant total de TVA</v>
      </c>
    </row>
    <row r="62" spans="1:4" x14ac:dyDescent="0.3">
      <c r="A62" s="37" t="str">
        <f>IF(Table2[[#This Row],[BT]]="-","",HYPERLINK("#'EN 16931'!A"&amp;MATCH(Table2[[#This Row],[BT]], 'EN 16931'!A:A, 0),Table2[[#This Row],[BT]]))</f>
        <v>BT-120</v>
      </c>
      <c r="B62" s="1" t="str">
        <f>IF('Language choice &amp; Intro'!$I$3&lt;&gt;"FR",IF('Language choice &amp; Intro'!$I$3&lt;&gt;"DE",Table2[[#This Row],[Page Myguichet.lu '[EN']]],Table2[[#This Row],[Page Myguichet.lu '[DE']]]),Table2[[#This Row],[Page Myguichet.lu '[FR']]])</f>
        <v xml:space="preserve"> </v>
      </c>
      <c r="C62" s="1" t="str">
        <f>IF('Language choice &amp; Intro'!$I$3&lt;&gt;"FR",IF('Language choice &amp; Intro'!$I$3&lt;&gt;"DE",Table2[[#This Row],[Catégorie MyGuichet.lu '[EN']]],Table2[[#This Row],[Catégorie MyGuichet.lu '[DE']]]),Table2[[#This Row],[Catégorie MyGuichet.lu '[FR']]])</f>
        <v xml:space="preserve"> </v>
      </c>
      <c r="D62" s="2" t="str">
        <f>IF('Language choice &amp; Intro'!$I$3&lt;&gt;"FR",IF('Language choice &amp; Intro'!$I$3&lt;&gt;"DE",Table2[[#This Row],[Nom du champ MyGuichet.lu '[EN']]],Table2[[#This Row],[Nom du champ MyGuichet.lu '[DE']]]),Table2[[#This Row],[Nom du champ MyGuichet.lu '[FR']]])</f>
        <v>Raison pour l’application d’un taux zéro ou l'éxonération de TVA</v>
      </c>
    </row>
    <row r="63" spans="1:4" x14ac:dyDescent="0.3">
      <c r="A63" s="37" t="str">
        <f>IF(Table2[[#This Row],[BT]]="-","",HYPERLINK("#'EN 16931'!A"&amp;MATCH(Table2[[#This Row],[BT]], 'EN 16931'!A:A, 0),Table2[[#This Row],[BT]]))</f>
        <v>BT-106</v>
      </c>
      <c r="B63" s="1" t="str">
        <f>IF('Language choice &amp; Intro'!$I$3&lt;&gt;"FR",IF('Language choice &amp; Intro'!$I$3&lt;&gt;"DE",Table2[[#This Row],[Page Myguichet.lu '[EN']]],Table2[[#This Row],[Page Myguichet.lu '[DE']]]),Table2[[#This Row],[Page Myguichet.lu '[FR']]])</f>
        <v xml:space="preserve"> </v>
      </c>
      <c r="C63" s="1" t="str">
        <f>IF('Language choice &amp; Intro'!$I$3&lt;&gt;"FR",IF('Language choice &amp; Intro'!$I$3&lt;&gt;"DE",Table2[[#This Row],[Catégorie MyGuichet.lu '[EN']]],Table2[[#This Row],[Catégorie MyGuichet.lu '[DE']]]),Table2[[#This Row],[Catégorie MyGuichet.lu '[FR']]])</f>
        <v>Montant à payer</v>
      </c>
      <c r="D63" s="2" t="str">
        <f>IF('Language choice &amp; Intro'!$I$3&lt;&gt;"FR",IF('Language choice &amp; Intro'!$I$3&lt;&gt;"DE",Table2[[#This Row],[Nom du champ MyGuichet.lu '[EN']]],Table2[[#This Row],[Nom du champ MyGuichet.lu '[DE']]]),Table2[[#This Row],[Nom du champ MyGuichet.lu '[FR']]])</f>
        <v>Sommes de toutes les lignes nettes</v>
      </c>
    </row>
    <row r="64" spans="1:4" x14ac:dyDescent="0.3">
      <c r="A64" s="37" t="str">
        <f>IF(Table2[[#This Row],[BT]]="-","",HYPERLINK("#'EN 16931'!A"&amp;MATCH(Table2[[#This Row],[BT]], 'EN 16931'!A:A, 0),Table2[[#This Row],[BT]]))</f>
        <v/>
      </c>
      <c r="B64" s="1" t="str">
        <f>IF('Language choice &amp; Intro'!$I$3&lt;&gt;"FR",IF('Language choice &amp; Intro'!$I$3&lt;&gt;"DE",Table2[[#This Row],[Page Myguichet.lu '[EN']]],Table2[[#This Row],[Page Myguichet.lu '[DE']]]),Table2[[#This Row],[Page Myguichet.lu '[FR']]])</f>
        <v xml:space="preserve"> </v>
      </c>
      <c r="C64" s="1" t="str">
        <f>IF('Language choice &amp; Intro'!$I$3&lt;&gt;"FR",IF('Language choice &amp; Intro'!$I$3&lt;&gt;"DE",Table2[[#This Row],[Catégorie MyGuichet.lu '[EN']]],Table2[[#This Row],[Catégorie MyGuichet.lu '[DE']]]),Table2[[#This Row],[Catégorie MyGuichet.lu '[FR']]])</f>
        <v xml:space="preserve"> </v>
      </c>
      <c r="D64" s="2" t="str">
        <f>IF('Language choice &amp; Intro'!$I$3&lt;&gt;"FR",IF('Language choice &amp; Intro'!$I$3&lt;&gt;"DE",Table2[[#This Row],[Nom du champ MyGuichet.lu '[EN']]],Table2[[#This Row],[Nom du champ MyGuichet.lu '[DE']]]),Table2[[#This Row],[Nom du champ MyGuichet.lu '[FR']]])</f>
        <v>Total des remises/ristournes</v>
      </c>
    </row>
    <row r="65" spans="1:4" x14ac:dyDescent="0.3">
      <c r="A65" s="37" t="str">
        <f>IF(Table2[[#This Row],[BT]]="-","",HYPERLINK("#'EN 16931'!A"&amp;MATCH(Table2[[#This Row],[BT]], 'EN 16931'!A:A, 0),Table2[[#This Row],[BT]]))</f>
        <v/>
      </c>
      <c r="B65" s="1" t="str">
        <f>IF('Language choice &amp; Intro'!$I$3&lt;&gt;"FR",IF('Language choice &amp; Intro'!$I$3&lt;&gt;"DE",Table2[[#This Row],[Page Myguichet.lu '[EN']]],Table2[[#This Row],[Page Myguichet.lu '[DE']]]),Table2[[#This Row],[Page Myguichet.lu '[FR']]])</f>
        <v xml:space="preserve"> </v>
      </c>
      <c r="C65" s="1" t="str">
        <f>IF('Language choice &amp; Intro'!$I$3&lt;&gt;"FR",IF('Language choice &amp; Intro'!$I$3&lt;&gt;"DE",Table2[[#This Row],[Catégorie MyGuichet.lu '[EN']]],Table2[[#This Row],[Catégorie MyGuichet.lu '[DE']]]),Table2[[#This Row],[Catégorie MyGuichet.lu '[FR']]])</f>
        <v xml:space="preserve"> </v>
      </c>
      <c r="D65" s="2" t="str">
        <f>IF('Language choice &amp; Intro'!$I$3&lt;&gt;"FR",IF('Language choice &amp; Intro'!$I$3&lt;&gt;"DE",Table2[[#This Row],[Nom du champ MyGuichet.lu '[EN']]],Table2[[#This Row],[Nom du champ MyGuichet.lu '[DE']]]),Table2[[#This Row],[Nom du champ MyGuichet.lu '[FR']]])</f>
        <v>Total des suppléments</v>
      </c>
    </row>
    <row r="66" spans="1:4" x14ac:dyDescent="0.3">
      <c r="A66" s="37" t="str">
        <f>IF(Table2[[#This Row],[BT]]="-","",HYPERLINK("#'EN 16931'!A"&amp;MATCH(Table2[[#This Row],[BT]], 'EN 16931'!A:A, 0),Table2[[#This Row],[BT]]))</f>
        <v>BT-113</v>
      </c>
      <c r="B66" s="1" t="str">
        <f>IF('Language choice &amp; Intro'!$I$3&lt;&gt;"FR",IF('Language choice &amp; Intro'!$I$3&lt;&gt;"DE",Table2[[#This Row],[Page Myguichet.lu '[EN']]],Table2[[#This Row],[Page Myguichet.lu '[DE']]]),Table2[[#This Row],[Page Myguichet.lu '[FR']]])</f>
        <v xml:space="preserve"> </v>
      </c>
      <c r="C66" s="1" t="str">
        <f>IF('Language choice &amp; Intro'!$I$3&lt;&gt;"FR",IF('Language choice &amp; Intro'!$I$3&lt;&gt;"DE",Table2[[#This Row],[Catégorie MyGuichet.lu '[EN']]],Table2[[#This Row],[Catégorie MyGuichet.lu '[DE']]]),Table2[[#This Row],[Catégorie MyGuichet.lu '[FR']]])</f>
        <v xml:space="preserve"> </v>
      </c>
      <c r="D66" s="2" t="str">
        <f>IF('Language choice &amp; Intro'!$I$3&lt;&gt;"FR",IF('Language choice &amp; Intro'!$I$3&lt;&gt;"DE",Table2[[#This Row],[Nom du champ MyGuichet.lu '[EN']]],Table2[[#This Row],[Nom du champ MyGuichet.lu '[DE']]]),Table2[[#This Row],[Nom du champ MyGuichet.lu '[FR']]])</f>
        <v>Somme déjà payée</v>
      </c>
    </row>
    <row r="67" spans="1:4" x14ac:dyDescent="0.3">
      <c r="A67" s="37" t="str">
        <f>IF(Table2[[#This Row],[BT]]="-","",HYPERLINK("#'EN 16931'!A"&amp;MATCH(Table2[[#This Row],[BT]], 'EN 16931'!A:A, 0),Table2[[#This Row],[BT]]))</f>
        <v>BT-114</v>
      </c>
      <c r="B67" s="1" t="str">
        <f>IF('Language choice &amp; Intro'!$I$3&lt;&gt;"FR",IF('Language choice &amp; Intro'!$I$3&lt;&gt;"DE",Table2[[#This Row],[Page Myguichet.lu '[EN']]],Table2[[#This Row],[Page Myguichet.lu '[DE']]]),Table2[[#This Row],[Page Myguichet.lu '[FR']]])</f>
        <v xml:space="preserve"> </v>
      </c>
      <c r="C67" s="1" t="str">
        <f>IF('Language choice &amp; Intro'!$I$3&lt;&gt;"FR",IF('Language choice &amp; Intro'!$I$3&lt;&gt;"DE",Table2[[#This Row],[Catégorie MyGuichet.lu '[EN']]],Table2[[#This Row],[Catégorie MyGuichet.lu '[DE']]]),Table2[[#This Row],[Catégorie MyGuichet.lu '[FR']]])</f>
        <v xml:space="preserve"> </v>
      </c>
      <c r="D67" s="2" t="str">
        <f>IF('Language choice &amp; Intro'!$I$3&lt;&gt;"FR",IF('Language choice &amp; Intro'!$I$3&lt;&gt;"DE",Table2[[#This Row],[Nom du champ MyGuichet.lu '[EN']]],Table2[[#This Row],[Nom du champ MyGuichet.lu '[DE']]]),Table2[[#This Row],[Nom du champ MyGuichet.lu '[FR']]])</f>
        <v>Montant arrondi</v>
      </c>
    </row>
    <row r="68" spans="1:4" x14ac:dyDescent="0.3">
      <c r="A68" s="37" t="str">
        <f>IF(Table2[[#This Row],[BT]]="-","",HYPERLINK("#'EN 16931'!A"&amp;MATCH(Table2[[#This Row],[BT]], 'EN 16931'!A:A, 0),Table2[[#This Row],[BT]]))</f>
        <v>BT-109</v>
      </c>
      <c r="B68" s="1" t="str">
        <f>IF('Language choice &amp; Intro'!$I$3&lt;&gt;"FR",IF('Language choice &amp; Intro'!$I$3&lt;&gt;"DE",Table2[[#This Row],[Page Myguichet.lu '[EN']]],Table2[[#This Row],[Page Myguichet.lu '[DE']]]),Table2[[#This Row],[Page Myguichet.lu '[FR']]])</f>
        <v xml:space="preserve"> </v>
      </c>
      <c r="C68" s="1" t="str">
        <f>IF('Language choice &amp; Intro'!$I$3&lt;&gt;"FR",IF('Language choice &amp; Intro'!$I$3&lt;&gt;"DE",Table2[[#This Row],[Catégorie MyGuichet.lu '[EN']]],Table2[[#This Row],[Catégorie MyGuichet.lu '[DE']]]),Table2[[#This Row],[Catégorie MyGuichet.lu '[FR']]])</f>
        <v xml:space="preserve"> </v>
      </c>
      <c r="D68" s="2" t="str">
        <f>IF('Language choice &amp; Intro'!$I$3&lt;&gt;"FR",IF('Language choice &amp; Intro'!$I$3&lt;&gt;"DE",Table2[[#This Row],[Nom du champ MyGuichet.lu '[EN']]],Table2[[#This Row],[Nom du champ MyGuichet.lu '[DE']]]),Table2[[#This Row],[Nom du champ MyGuichet.lu '[FR']]])</f>
        <v>Total hors TVA</v>
      </c>
    </row>
    <row r="69" spans="1:4" x14ac:dyDescent="0.3">
      <c r="A69" s="37" t="str">
        <f>IF(Table2[[#This Row],[BT]]="-","",HYPERLINK("#'EN 16931'!A"&amp;MATCH(Table2[[#This Row],[BT]], 'EN 16931'!A:A, 0),Table2[[#This Row],[BT]]))</f>
        <v>BT-112</v>
      </c>
      <c r="B69" s="1" t="str">
        <f>IF('Language choice &amp; Intro'!$I$3&lt;&gt;"FR",IF('Language choice &amp; Intro'!$I$3&lt;&gt;"DE",Table2[[#This Row],[Page Myguichet.lu '[EN']]],Table2[[#This Row],[Page Myguichet.lu '[DE']]]),Table2[[#This Row],[Page Myguichet.lu '[FR']]])</f>
        <v xml:space="preserve"> </v>
      </c>
      <c r="C69" s="1" t="str">
        <f>IF('Language choice &amp; Intro'!$I$3&lt;&gt;"FR",IF('Language choice &amp; Intro'!$I$3&lt;&gt;"DE",Table2[[#This Row],[Catégorie MyGuichet.lu '[EN']]],Table2[[#This Row],[Catégorie MyGuichet.lu '[DE']]]),Table2[[#This Row],[Catégorie MyGuichet.lu '[FR']]])</f>
        <v xml:space="preserve"> </v>
      </c>
      <c r="D69" s="2" t="str">
        <f>IF('Language choice &amp; Intro'!$I$3&lt;&gt;"FR",IF('Language choice &amp; Intro'!$I$3&lt;&gt;"DE",Table2[[#This Row],[Nom du champ MyGuichet.lu '[EN']]],Table2[[#This Row],[Nom du champ MyGuichet.lu '[DE']]]),Table2[[#This Row],[Nom du champ MyGuichet.lu '[FR']]])</f>
        <v>Total TVA Incluse</v>
      </c>
    </row>
    <row r="70" spans="1:4" x14ac:dyDescent="0.3">
      <c r="A70" s="37" t="str">
        <f>IF(Table2[[#This Row],[BT]]="-","",HYPERLINK("#'EN 16931'!A"&amp;MATCH(Table2[[#This Row],[BT]], 'EN 16931'!A:A, 0),Table2[[#This Row],[BT]]))</f>
        <v>BT-115</v>
      </c>
      <c r="B70" s="1" t="str">
        <f>IF('Language choice &amp; Intro'!$I$3&lt;&gt;"FR",IF('Language choice &amp; Intro'!$I$3&lt;&gt;"DE",Table2[[#This Row],[Page Myguichet.lu '[EN']]],Table2[[#This Row],[Page Myguichet.lu '[DE']]]),Table2[[#This Row],[Page Myguichet.lu '[FR']]])</f>
        <v xml:space="preserve"> </v>
      </c>
      <c r="C70" s="1" t="str">
        <f>IF('Language choice &amp; Intro'!$I$3&lt;&gt;"FR",IF('Language choice &amp; Intro'!$I$3&lt;&gt;"DE",Table2[[#This Row],[Catégorie MyGuichet.lu '[EN']]],Table2[[#This Row],[Catégorie MyGuichet.lu '[DE']]]),Table2[[#This Row],[Catégorie MyGuichet.lu '[FR']]])</f>
        <v xml:space="preserve"> </v>
      </c>
      <c r="D70" s="2" t="str">
        <f>IF('Language choice &amp; Intro'!$I$3&lt;&gt;"FR",IF('Language choice &amp; Intro'!$I$3&lt;&gt;"DE",Table2[[#This Row],[Nom du champ MyGuichet.lu '[EN']]],Table2[[#This Row],[Nom du champ MyGuichet.lu '[DE']]]),Table2[[#This Row],[Nom du champ MyGuichet.lu '[FR']]])</f>
        <v>Somme totale à payer</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05F93-8301-4187-8386-0D9453D5B665}">
  <sheetPr codeName="Sheet2"/>
  <dimension ref="A1:J144"/>
  <sheetViews>
    <sheetView workbookViewId="0">
      <selection activeCell="J27" sqref="J27"/>
    </sheetView>
  </sheetViews>
  <sheetFormatPr defaultRowHeight="14.4" x14ac:dyDescent="0.3"/>
  <cols>
    <col min="1" max="1" width="15.88671875" style="2" customWidth="1"/>
    <col min="2" max="2" width="19.109375" customWidth="1"/>
    <col min="3" max="3" width="21.44140625" style="1" customWidth="1"/>
    <col min="4" max="4" width="55.109375" style="1" bestFit="1" customWidth="1"/>
    <col min="5" max="5" width="32.109375" style="2" customWidth="1"/>
    <col min="6" max="6" width="36.109375" style="2" bestFit="1" customWidth="1"/>
    <col min="7" max="7" width="61.109375" style="2" bestFit="1" customWidth="1"/>
    <col min="8" max="8" width="32.5546875" style="2" customWidth="1"/>
    <col min="9" max="9" width="37.109375" bestFit="1" customWidth="1"/>
    <col min="10" max="10" width="50.109375" bestFit="1" customWidth="1"/>
    <col min="11" max="11" width="59.33203125" bestFit="1" customWidth="1"/>
  </cols>
  <sheetData>
    <row r="1" spans="1:10" x14ac:dyDescent="0.3">
      <c r="A1" t="s">
        <v>2039</v>
      </c>
      <c r="B1" t="s">
        <v>1828</v>
      </c>
      <c r="C1" t="s">
        <v>1829</v>
      </c>
      <c r="D1" t="s">
        <v>1830</v>
      </c>
      <c r="E1" t="s">
        <v>1831</v>
      </c>
      <c r="F1" t="s">
        <v>1832</v>
      </c>
      <c r="G1" t="s">
        <v>1833</v>
      </c>
      <c r="H1" s="14" t="s">
        <v>1834</v>
      </c>
      <c r="I1" s="14" t="s">
        <v>1835</v>
      </c>
      <c r="J1" s="14" t="s">
        <v>1836</v>
      </c>
    </row>
    <row r="2" spans="1:10" x14ac:dyDescent="0.3">
      <c r="A2" s="3" t="s">
        <v>0</v>
      </c>
      <c r="B2" s="4" t="s">
        <v>67</v>
      </c>
      <c r="C2" s="4" t="s">
        <v>68</v>
      </c>
      <c r="D2" s="3" t="s">
        <v>71</v>
      </c>
      <c r="E2" s="4" t="s">
        <v>1838</v>
      </c>
      <c r="F2" s="4" t="s">
        <v>1839</v>
      </c>
      <c r="G2" s="3" t="s">
        <v>1840</v>
      </c>
      <c r="H2" s="4" t="s">
        <v>1909</v>
      </c>
      <c r="I2" s="4" t="s">
        <v>1910</v>
      </c>
      <c r="J2" s="10" t="s">
        <v>1911</v>
      </c>
    </row>
    <row r="3" spans="1:10" x14ac:dyDescent="0.3">
      <c r="A3" s="3" t="s">
        <v>303</v>
      </c>
      <c r="B3" s="4" t="s">
        <v>2047</v>
      </c>
      <c r="C3" s="4" t="s">
        <v>2047</v>
      </c>
      <c r="D3" s="3" t="s">
        <v>10</v>
      </c>
      <c r="E3" s="4" t="s">
        <v>2047</v>
      </c>
      <c r="F3" s="4" t="s">
        <v>2047</v>
      </c>
      <c r="G3" s="3" t="s">
        <v>1841</v>
      </c>
      <c r="H3" s="4" t="s">
        <v>2047</v>
      </c>
      <c r="I3" s="4" t="s">
        <v>2047</v>
      </c>
      <c r="J3" s="10" t="s">
        <v>1914</v>
      </c>
    </row>
    <row r="4" spans="1:10" x14ac:dyDescent="0.3">
      <c r="A4" s="3" t="s">
        <v>7</v>
      </c>
      <c r="B4" s="4" t="s">
        <v>2047</v>
      </c>
      <c r="C4" s="4" t="s">
        <v>2047</v>
      </c>
      <c r="D4" s="3" t="s">
        <v>69</v>
      </c>
      <c r="E4" s="4" t="s">
        <v>2047</v>
      </c>
      <c r="F4" s="4" t="s">
        <v>2047</v>
      </c>
      <c r="G4" s="3" t="s">
        <v>1842</v>
      </c>
      <c r="H4" s="4" t="s">
        <v>2047</v>
      </c>
      <c r="I4" s="4" t="s">
        <v>2047</v>
      </c>
      <c r="J4" s="10" t="s">
        <v>1912</v>
      </c>
    </row>
    <row r="5" spans="1:10" x14ac:dyDescent="0.3">
      <c r="A5" s="5" t="s">
        <v>302</v>
      </c>
      <c r="B5" s="4" t="s">
        <v>2047</v>
      </c>
      <c r="C5" s="4" t="s">
        <v>2047</v>
      </c>
      <c r="D5" s="3" t="s">
        <v>1837</v>
      </c>
      <c r="E5" s="4" t="s">
        <v>2047</v>
      </c>
      <c r="F5" s="4" t="s">
        <v>2047</v>
      </c>
      <c r="G5" s="3" t="s">
        <v>1843</v>
      </c>
      <c r="H5" s="4" t="s">
        <v>2047</v>
      </c>
      <c r="I5" s="4" t="s">
        <v>2047</v>
      </c>
      <c r="J5" s="10" t="s">
        <v>1913</v>
      </c>
    </row>
    <row r="6" spans="1:10" x14ac:dyDescent="0.3">
      <c r="A6" s="3" t="s">
        <v>8</v>
      </c>
      <c r="B6" s="4" t="s">
        <v>2047</v>
      </c>
      <c r="C6" s="4" t="s">
        <v>70</v>
      </c>
      <c r="D6" s="3" t="s">
        <v>72</v>
      </c>
      <c r="E6" s="4" t="s">
        <v>2047</v>
      </c>
      <c r="F6" s="4" t="s">
        <v>70</v>
      </c>
      <c r="G6" s="3" t="s">
        <v>1844</v>
      </c>
      <c r="H6" s="4" t="s">
        <v>2047</v>
      </c>
      <c r="I6" s="4" t="s">
        <v>1915</v>
      </c>
      <c r="J6" s="10" t="s">
        <v>1916</v>
      </c>
    </row>
    <row r="7" spans="1:10" x14ac:dyDescent="0.3">
      <c r="A7" s="3" t="s">
        <v>6</v>
      </c>
      <c r="B7" s="4" t="s">
        <v>2047</v>
      </c>
      <c r="C7" s="4" t="s">
        <v>2047</v>
      </c>
      <c r="D7" s="3" t="s">
        <v>5</v>
      </c>
      <c r="E7" s="4" t="s">
        <v>2047</v>
      </c>
      <c r="F7" s="4" t="s">
        <v>2047</v>
      </c>
      <c r="G7" s="3" t="s">
        <v>1845</v>
      </c>
      <c r="H7" s="4" t="s">
        <v>2047</v>
      </c>
      <c r="I7" s="4" t="s">
        <v>2047</v>
      </c>
      <c r="J7" s="10" t="s">
        <v>1917</v>
      </c>
    </row>
    <row r="8" spans="1:10" x14ac:dyDescent="0.3">
      <c r="A8" s="5" t="s">
        <v>109</v>
      </c>
      <c r="B8" s="4" t="s">
        <v>2047</v>
      </c>
      <c r="C8" s="4" t="s">
        <v>2047</v>
      </c>
      <c r="D8" s="5" t="s">
        <v>9</v>
      </c>
      <c r="E8" s="8" t="s">
        <v>2047</v>
      </c>
      <c r="F8" s="8" t="s">
        <v>2047</v>
      </c>
      <c r="G8" s="5" t="s">
        <v>1846</v>
      </c>
      <c r="H8" s="4" t="s">
        <v>2047</v>
      </c>
      <c r="I8" s="4" t="s">
        <v>2047</v>
      </c>
      <c r="J8" s="10" t="s">
        <v>1918</v>
      </c>
    </row>
    <row r="9" spans="1:10" x14ac:dyDescent="0.3">
      <c r="A9" s="5" t="s">
        <v>2</v>
      </c>
      <c r="B9" s="4" t="s">
        <v>2047</v>
      </c>
      <c r="C9" s="4" t="s">
        <v>2047</v>
      </c>
      <c r="D9" s="5" t="s">
        <v>1</v>
      </c>
      <c r="E9" s="8" t="s">
        <v>2047</v>
      </c>
      <c r="F9" s="8" t="s">
        <v>2047</v>
      </c>
      <c r="G9" s="5" t="s">
        <v>1847</v>
      </c>
      <c r="H9" s="4" t="s">
        <v>2047</v>
      </c>
      <c r="I9" s="4" t="s">
        <v>2047</v>
      </c>
      <c r="J9" s="10" t="s">
        <v>1919</v>
      </c>
    </row>
    <row r="10" spans="1:10" x14ac:dyDescent="0.3">
      <c r="A10" s="5" t="s">
        <v>2</v>
      </c>
      <c r="B10" s="4" t="s">
        <v>2047</v>
      </c>
      <c r="C10" s="4" t="s">
        <v>2047</v>
      </c>
      <c r="D10" s="3" t="s">
        <v>3</v>
      </c>
      <c r="E10" s="4" t="s">
        <v>2047</v>
      </c>
      <c r="F10" s="4" t="s">
        <v>2047</v>
      </c>
      <c r="G10" s="3" t="s">
        <v>1848</v>
      </c>
      <c r="H10" s="4" t="s">
        <v>2047</v>
      </c>
      <c r="I10" s="4" t="s">
        <v>2047</v>
      </c>
      <c r="J10" s="10" t="s">
        <v>1920</v>
      </c>
    </row>
    <row r="11" spans="1:10" x14ac:dyDescent="0.3">
      <c r="A11" s="5" t="s">
        <v>4</v>
      </c>
      <c r="B11" s="4" t="s">
        <v>2047</v>
      </c>
      <c r="C11" s="8" t="s">
        <v>2047</v>
      </c>
      <c r="D11" s="5" t="s">
        <v>73</v>
      </c>
      <c r="E11" s="8" t="s">
        <v>2047</v>
      </c>
      <c r="F11" s="8" t="s">
        <v>2047</v>
      </c>
      <c r="G11" s="5" t="s">
        <v>1849</v>
      </c>
      <c r="H11" s="4" t="s">
        <v>2047</v>
      </c>
      <c r="I11" s="4" t="s">
        <v>2047</v>
      </c>
      <c r="J11" s="10" t="s">
        <v>1921</v>
      </c>
    </row>
    <row r="12" spans="1:10" x14ac:dyDescent="0.3">
      <c r="A12" s="5" t="s">
        <v>7</v>
      </c>
      <c r="B12" s="4" t="s">
        <v>2047</v>
      </c>
      <c r="C12" s="4" t="s">
        <v>2047</v>
      </c>
      <c r="D12" s="5" t="s">
        <v>74</v>
      </c>
      <c r="E12" s="8" t="s">
        <v>2047</v>
      </c>
      <c r="F12" s="8" t="s">
        <v>2047</v>
      </c>
      <c r="G12" s="5" t="s">
        <v>1850</v>
      </c>
      <c r="H12" s="4" t="s">
        <v>2047</v>
      </c>
      <c r="I12" s="4" t="s">
        <v>2047</v>
      </c>
      <c r="J12" s="10" t="s">
        <v>1922</v>
      </c>
    </row>
    <row r="13" spans="1:10" x14ac:dyDescent="0.3">
      <c r="A13" s="5" t="s">
        <v>7</v>
      </c>
      <c r="B13" s="4" t="s">
        <v>2047</v>
      </c>
      <c r="C13" s="4" t="s">
        <v>75</v>
      </c>
      <c r="D13" s="5" t="s">
        <v>76</v>
      </c>
      <c r="E13" s="8" t="s">
        <v>2047</v>
      </c>
      <c r="F13" s="8" t="s">
        <v>1851</v>
      </c>
      <c r="G13" s="5" t="s">
        <v>1852</v>
      </c>
      <c r="H13" s="4" t="s">
        <v>2047</v>
      </c>
      <c r="I13" s="4" t="s">
        <v>1923</v>
      </c>
      <c r="J13" s="10" t="s">
        <v>1924</v>
      </c>
    </row>
    <row r="14" spans="1:10" x14ac:dyDescent="0.3">
      <c r="A14" s="5" t="s">
        <v>11</v>
      </c>
      <c r="B14" s="4" t="s">
        <v>2047</v>
      </c>
      <c r="C14" s="4" t="s">
        <v>2047</v>
      </c>
      <c r="D14" s="3" t="s">
        <v>77</v>
      </c>
      <c r="E14" s="4" t="s">
        <v>2047</v>
      </c>
      <c r="F14" s="4" t="s">
        <v>2047</v>
      </c>
      <c r="G14" s="3" t="s">
        <v>1853</v>
      </c>
      <c r="H14" s="4" t="s">
        <v>2047</v>
      </c>
      <c r="I14" s="4" t="s">
        <v>2047</v>
      </c>
      <c r="J14" s="10" t="s">
        <v>1925</v>
      </c>
    </row>
    <row r="15" spans="1:10" x14ac:dyDescent="0.3">
      <c r="A15" s="7" t="s">
        <v>11</v>
      </c>
      <c r="B15" s="4" t="s">
        <v>2047</v>
      </c>
      <c r="C15" s="4" t="s">
        <v>2047</v>
      </c>
      <c r="D15" s="3" t="s">
        <v>71</v>
      </c>
      <c r="E15" s="4" t="s">
        <v>2047</v>
      </c>
      <c r="F15" s="4" t="s">
        <v>2047</v>
      </c>
      <c r="G15" s="3" t="s">
        <v>1854</v>
      </c>
      <c r="H15" s="4" t="s">
        <v>2047</v>
      </c>
      <c r="I15" s="4" t="s">
        <v>2047</v>
      </c>
      <c r="J15" s="10" t="s">
        <v>1926</v>
      </c>
    </row>
    <row r="16" spans="1:10" x14ac:dyDescent="0.3">
      <c r="A16" s="5" t="s">
        <v>15</v>
      </c>
      <c r="B16" s="4" t="s">
        <v>2047</v>
      </c>
      <c r="C16" s="4" t="s">
        <v>2047</v>
      </c>
      <c r="D16" s="3" t="s">
        <v>14</v>
      </c>
      <c r="E16" s="4" t="s">
        <v>2047</v>
      </c>
      <c r="F16" s="4" t="s">
        <v>2047</v>
      </c>
      <c r="G16" s="3" t="s">
        <v>1855</v>
      </c>
      <c r="H16" s="4" t="s">
        <v>2047</v>
      </c>
      <c r="I16" s="4" t="s">
        <v>2047</v>
      </c>
      <c r="J16" s="10" t="s">
        <v>1927</v>
      </c>
    </row>
    <row r="17" spans="1:10" x14ac:dyDescent="0.3">
      <c r="A17" s="5" t="s">
        <v>13</v>
      </c>
      <c r="B17" s="4" t="s">
        <v>2047</v>
      </c>
      <c r="C17" s="4" t="s">
        <v>2047</v>
      </c>
      <c r="D17" s="5" t="s">
        <v>12</v>
      </c>
      <c r="E17" s="8" t="s">
        <v>2047</v>
      </c>
      <c r="F17" s="8" t="s">
        <v>2047</v>
      </c>
      <c r="G17" s="5" t="s">
        <v>1856</v>
      </c>
      <c r="H17" s="4" t="s">
        <v>2047</v>
      </c>
      <c r="I17" s="4" t="s">
        <v>2047</v>
      </c>
      <c r="J17" s="10" t="s">
        <v>1928</v>
      </c>
    </row>
    <row r="18" spans="1:10" x14ac:dyDescent="0.3">
      <c r="A18" s="3" t="s">
        <v>16</v>
      </c>
      <c r="B18" s="4" t="s">
        <v>78</v>
      </c>
      <c r="C18" s="4" t="s">
        <v>79</v>
      </c>
      <c r="D18" s="3" t="s">
        <v>80</v>
      </c>
      <c r="E18" s="4" t="s">
        <v>1857</v>
      </c>
      <c r="F18" s="4" t="s">
        <v>1858</v>
      </c>
      <c r="G18" s="3" t="s">
        <v>1859</v>
      </c>
      <c r="H18" s="4" t="s">
        <v>1929</v>
      </c>
      <c r="I18" s="4" t="s">
        <v>1930</v>
      </c>
      <c r="J18" s="10" t="s">
        <v>1931</v>
      </c>
    </row>
    <row r="19" spans="1:10" x14ac:dyDescent="0.3">
      <c r="A19" s="5" t="s">
        <v>110</v>
      </c>
      <c r="B19" s="4" t="s">
        <v>2047</v>
      </c>
      <c r="C19" s="4" t="s">
        <v>2047</v>
      </c>
      <c r="D19" s="5" t="s">
        <v>17</v>
      </c>
      <c r="E19" s="8" t="s">
        <v>2047</v>
      </c>
      <c r="F19" s="8" t="s">
        <v>2047</v>
      </c>
      <c r="G19" s="5" t="s">
        <v>1860</v>
      </c>
      <c r="H19" s="4" t="s">
        <v>2047</v>
      </c>
      <c r="I19" s="4" t="s">
        <v>2047</v>
      </c>
      <c r="J19" s="10" t="s">
        <v>1932</v>
      </c>
    </row>
    <row r="20" spans="1:10" x14ac:dyDescent="0.3">
      <c r="A20" s="5" t="s">
        <v>22</v>
      </c>
      <c r="B20" s="4" t="s">
        <v>2047</v>
      </c>
      <c r="C20" s="4" t="s">
        <v>2047</v>
      </c>
      <c r="D20" s="3" t="s">
        <v>10</v>
      </c>
      <c r="E20" s="4" t="s">
        <v>2047</v>
      </c>
      <c r="F20" s="4" t="s">
        <v>2047</v>
      </c>
      <c r="G20" s="3" t="s">
        <v>1861</v>
      </c>
      <c r="H20" s="4" t="s">
        <v>2047</v>
      </c>
      <c r="I20" s="4" t="s">
        <v>2047</v>
      </c>
      <c r="J20" s="10" t="s">
        <v>1933</v>
      </c>
    </row>
    <row r="21" spans="1:10" x14ac:dyDescent="0.3">
      <c r="A21" s="5" t="s">
        <v>21</v>
      </c>
      <c r="B21" s="4" t="s">
        <v>2047</v>
      </c>
      <c r="C21" s="4" t="s">
        <v>70</v>
      </c>
      <c r="D21" s="5" t="s">
        <v>72</v>
      </c>
      <c r="E21" s="8" t="s">
        <v>2047</v>
      </c>
      <c r="F21" s="8" t="s">
        <v>70</v>
      </c>
      <c r="G21" s="5" t="s">
        <v>1844</v>
      </c>
      <c r="H21" s="4" t="s">
        <v>2047</v>
      </c>
      <c r="I21" s="4" t="s">
        <v>1915</v>
      </c>
      <c r="J21" s="10" t="s">
        <v>1916</v>
      </c>
    </row>
    <row r="22" spans="1:10" x14ac:dyDescent="0.3">
      <c r="A22" s="5" t="s">
        <v>20</v>
      </c>
      <c r="B22" s="4" t="s">
        <v>2047</v>
      </c>
      <c r="C22" s="4" t="s">
        <v>2047</v>
      </c>
      <c r="D22" s="5" t="s">
        <v>5</v>
      </c>
      <c r="E22" s="8" t="s">
        <v>2047</v>
      </c>
      <c r="F22" s="8" t="s">
        <v>2047</v>
      </c>
      <c r="G22" s="5" t="s">
        <v>1845</v>
      </c>
      <c r="H22" s="4" t="s">
        <v>2047</v>
      </c>
      <c r="I22" s="4" t="s">
        <v>2047</v>
      </c>
      <c r="J22" s="10" t="s">
        <v>1917</v>
      </c>
    </row>
    <row r="23" spans="1:10" x14ac:dyDescent="0.3">
      <c r="A23" s="5" t="s">
        <v>111</v>
      </c>
      <c r="B23" s="4" t="s">
        <v>2047</v>
      </c>
      <c r="C23" s="4" t="s">
        <v>2047</v>
      </c>
      <c r="D23" s="5" t="s">
        <v>9</v>
      </c>
      <c r="E23" s="8" t="s">
        <v>2047</v>
      </c>
      <c r="F23" s="8" t="s">
        <v>2047</v>
      </c>
      <c r="G23" s="5" t="s">
        <v>1846</v>
      </c>
      <c r="H23" s="4" t="s">
        <v>2047</v>
      </c>
      <c r="I23" s="4" t="s">
        <v>2047</v>
      </c>
      <c r="J23" s="10" t="s">
        <v>1918</v>
      </c>
    </row>
    <row r="24" spans="1:10" x14ac:dyDescent="0.3">
      <c r="A24" s="5" t="s">
        <v>18</v>
      </c>
      <c r="B24" s="4" t="s">
        <v>2047</v>
      </c>
      <c r="C24" s="4" t="s">
        <v>2047</v>
      </c>
      <c r="D24" s="3" t="s">
        <v>1</v>
      </c>
      <c r="E24" s="4" t="s">
        <v>2047</v>
      </c>
      <c r="F24" s="4" t="s">
        <v>2047</v>
      </c>
      <c r="G24" s="3" t="s">
        <v>1847</v>
      </c>
      <c r="H24" s="4" t="s">
        <v>2047</v>
      </c>
      <c r="I24" s="4" t="s">
        <v>2047</v>
      </c>
      <c r="J24" s="10" t="s">
        <v>1919</v>
      </c>
    </row>
    <row r="25" spans="1:10" x14ac:dyDescent="0.3">
      <c r="A25" s="5" t="s">
        <v>18</v>
      </c>
      <c r="B25" s="4" t="s">
        <v>2047</v>
      </c>
      <c r="C25" s="4" t="s">
        <v>2047</v>
      </c>
      <c r="D25" s="9" t="s">
        <v>3</v>
      </c>
      <c r="E25" s="15" t="s">
        <v>2047</v>
      </c>
      <c r="F25" s="15" t="s">
        <v>2047</v>
      </c>
      <c r="G25" s="9" t="s">
        <v>1848</v>
      </c>
      <c r="H25" s="4" t="s">
        <v>2047</v>
      </c>
      <c r="I25" s="4" t="s">
        <v>2047</v>
      </c>
      <c r="J25" s="13" t="s">
        <v>1920</v>
      </c>
    </row>
    <row r="26" spans="1:10" x14ac:dyDescent="0.3">
      <c r="A26" s="9" t="s">
        <v>19</v>
      </c>
      <c r="B26" s="4" t="s">
        <v>2047</v>
      </c>
      <c r="C26" s="4" t="s">
        <v>2047</v>
      </c>
      <c r="D26" s="3" t="s">
        <v>73</v>
      </c>
      <c r="E26" s="4" t="s">
        <v>2047</v>
      </c>
      <c r="F26" s="4" t="s">
        <v>2047</v>
      </c>
      <c r="G26" s="3" t="s">
        <v>1849</v>
      </c>
      <c r="H26" s="4" t="s">
        <v>2047</v>
      </c>
      <c r="I26" s="4" t="s">
        <v>2047</v>
      </c>
      <c r="J26" s="10" t="s">
        <v>1921</v>
      </c>
    </row>
    <row r="27" spans="1:10" x14ac:dyDescent="0.3">
      <c r="A27" s="5" t="s">
        <v>7</v>
      </c>
      <c r="B27" s="4" t="s">
        <v>2047</v>
      </c>
      <c r="C27" s="4" t="s">
        <v>2047</v>
      </c>
      <c r="D27" s="5" t="s">
        <v>74</v>
      </c>
      <c r="E27" s="8" t="s">
        <v>2047</v>
      </c>
      <c r="F27" s="8" t="s">
        <v>2047</v>
      </c>
      <c r="G27" s="5" t="s">
        <v>1850</v>
      </c>
      <c r="H27" s="4" t="s">
        <v>2047</v>
      </c>
      <c r="I27" s="4" t="s">
        <v>2047</v>
      </c>
      <c r="J27" s="10" t="s">
        <v>1922</v>
      </c>
    </row>
    <row r="28" spans="1:10" x14ac:dyDescent="0.3">
      <c r="A28" s="5" t="s">
        <v>23</v>
      </c>
      <c r="B28" s="4" t="s">
        <v>2047</v>
      </c>
      <c r="C28" s="4" t="s">
        <v>81</v>
      </c>
      <c r="D28" s="3" t="s">
        <v>71</v>
      </c>
      <c r="E28" s="4" t="s">
        <v>2047</v>
      </c>
      <c r="F28" s="4" t="s">
        <v>1862</v>
      </c>
      <c r="G28" s="3" t="s">
        <v>1854</v>
      </c>
      <c r="H28" s="4" t="s">
        <v>2047</v>
      </c>
      <c r="I28" s="4" t="s">
        <v>1934</v>
      </c>
      <c r="J28" s="10" t="s">
        <v>1926</v>
      </c>
    </row>
    <row r="29" spans="1:10" x14ac:dyDescent="0.3">
      <c r="A29" s="5" t="s">
        <v>24</v>
      </c>
      <c r="B29" s="4" t="s">
        <v>2047</v>
      </c>
      <c r="C29" s="4" t="s">
        <v>2047</v>
      </c>
      <c r="D29" s="3" t="s">
        <v>12</v>
      </c>
      <c r="E29" s="4" t="s">
        <v>2047</v>
      </c>
      <c r="F29" s="4" t="s">
        <v>2047</v>
      </c>
      <c r="G29" s="3" t="s">
        <v>1856</v>
      </c>
      <c r="H29" s="4" t="s">
        <v>2047</v>
      </c>
      <c r="I29" s="4" t="s">
        <v>2047</v>
      </c>
      <c r="J29" s="10" t="s">
        <v>1928</v>
      </c>
    </row>
    <row r="30" spans="1:10" x14ac:dyDescent="0.3">
      <c r="A30" s="5" t="s">
        <v>114</v>
      </c>
      <c r="B30" s="4" t="s">
        <v>82</v>
      </c>
      <c r="C30" s="4" t="s">
        <v>83</v>
      </c>
      <c r="D30" s="3" t="s">
        <v>84</v>
      </c>
      <c r="E30" s="4" t="s">
        <v>1863</v>
      </c>
      <c r="F30" s="4" t="s">
        <v>1864</v>
      </c>
      <c r="G30" s="3" t="s">
        <v>1865</v>
      </c>
      <c r="H30" s="4" t="s">
        <v>1935</v>
      </c>
      <c r="I30" s="4" t="s">
        <v>1936</v>
      </c>
      <c r="J30" s="10" t="s">
        <v>1937</v>
      </c>
    </row>
    <row r="31" spans="1:10" x14ac:dyDescent="0.3">
      <c r="A31" s="5" t="s">
        <v>116</v>
      </c>
      <c r="B31" s="4" t="s">
        <v>2047</v>
      </c>
      <c r="C31" s="4" t="s">
        <v>2047</v>
      </c>
      <c r="D31" s="3" t="s">
        <v>85</v>
      </c>
      <c r="E31" s="4" t="s">
        <v>2047</v>
      </c>
      <c r="F31" s="4" t="s">
        <v>2047</v>
      </c>
      <c r="G31" s="3" t="s">
        <v>1866</v>
      </c>
      <c r="H31" s="4" t="s">
        <v>2047</v>
      </c>
      <c r="I31" s="4" t="s">
        <v>2047</v>
      </c>
      <c r="J31" s="10" t="s">
        <v>1938</v>
      </c>
    </row>
    <row r="32" spans="1:10" x14ac:dyDescent="0.3">
      <c r="A32" s="5" t="s">
        <v>26</v>
      </c>
      <c r="B32" s="4" t="s">
        <v>2047</v>
      </c>
      <c r="C32" s="4" t="s">
        <v>2047</v>
      </c>
      <c r="D32" s="5" t="s">
        <v>25</v>
      </c>
      <c r="E32" s="8" t="s">
        <v>2047</v>
      </c>
      <c r="F32" s="8" t="s">
        <v>2047</v>
      </c>
      <c r="G32" s="5" t="s">
        <v>1867</v>
      </c>
      <c r="H32" s="4" t="s">
        <v>2047</v>
      </c>
      <c r="I32" s="4" t="s">
        <v>2047</v>
      </c>
      <c r="J32" s="10" t="s">
        <v>1939</v>
      </c>
    </row>
    <row r="33" spans="1:10" x14ac:dyDescent="0.3">
      <c r="A33" s="5" t="s">
        <v>27</v>
      </c>
      <c r="B33" s="4" t="s">
        <v>2047</v>
      </c>
      <c r="C33" s="4" t="s">
        <v>2047</v>
      </c>
      <c r="D33" s="5" t="s">
        <v>86</v>
      </c>
      <c r="E33" s="8" t="s">
        <v>2047</v>
      </c>
      <c r="F33" s="8" t="s">
        <v>2047</v>
      </c>
      <c r="G33" s="5" t="s">
        <v>1868</v>
      </c>
      <c r="H33" s="4" t="s">
        <v>2047</v>
      </c>
      <c r="I33" s="4" t="s">
        <v>2047</v>
      </c>
      <c r="J33" s="10" t="s">
        <v>1940</v>
      </c>
    </row>
    <row r="34" spans="1:10" x14ac:dyDescent="0.3">
      <c r="A34" s="5" t="s">
        <v>29</v>
      </c>
      <c r="B34" s="4" t="s">
        <v>2047</v>
      </c>
      <c r="C34" s="4" t="s">
        <v>2047</v>
      </c>
      <c r="D34" s="3" t="s">
        <v>28</v>
      </c>
      <c r="E34" s="4" t="s">
        <v>2047</v>
      </c>
      <c r="F34" s="4" t="s">
        <v>2047</v>
      </c>
      <c r="G34" s="3" t="s">
        <v>1869</v>
      </c>
      <c r="H34" s="4" t="s">
        <v>2047</v>
      </c>
      <c r="I34" s="4" t="s">
        <v>2047</v>
      </c>
      <c r="J34" s="10" t="s">
        <v>1941</v>
      </c>
    </row>
    <row r="35" spans="1:10" x14ac:dyDescent="0.3">
      <c r="A35" s="3" t="s">
        <v>31</v>
      </c>
      <c r="B35" s="4" t="s">
        <v>2047</v>
      </c>
      <c r="C35" s="4" t="s">
        <v>2047</v>
      </c>
      <c r="D35" s="3" t="s">
        <v>30</v>
      </c>
      <c r="E35" s="4" t="s">
        <v>2047</v>
      </c>
      <c r="F35" s="4" t="s">
        <v>2047</v>
      </c>
      <c r="G35" s="3" t="s">
        <v>1870</v>
      </c>
      <c r="H35" s="4" t="s">
        <v>2047</v>
      </c>
      <c r="I35" s="4" t="s">
        <v>2047</v>
      </c>
      <c r="J35" s="10" t="s">
        <v>1942</v>
      </c>
    </row>
    <row r="36" spans="1:10" x14ac:dyDescent="0.3">
      <c r="A36" s="5" t="s">
        <v>136</v>
      </c>
      <c r="B36" s="4" t="s">
        <v>2047</v>
      </c>
      <c r="C36" s="4" t="s">
        <v>2047</v>
      </c>
      <c r="D36" s="5" t="s">
        <v>87</v>
      </c>
      <c r="E36" s="8" t="s">
        <v>2047</v>
      </c>
      <c r="F36" s="8" t="s">
        <v>2047</v>
      </c>
      <c r="G36" s="5" t="s">
        <v>1871</v>
      </c>
      <c r="H36" s="4" t="s">
        <v>2047</v>
      </c>
      <c r="I36" s="4" t="s">
        <v>2047</v>
      </c>
      <c r="J36" s="10" t="s">
        <v>1943</v>
      </c>
    </row>
    <row r="37" spans="1:10" x14ac:dyDescent="0.3">
      <c r="A37" s="3" t="s">
        <v>138</v>
      </c>
      <c r="B37" s="4" t="s">
        <v>2047</v>
      </c>
      <c r="C37" s="4" t="s">
        <v>2047</v>
      </c>
      <c r="D37" s="3" t="s">
        <v>88</v>
      </c>
      <c r="E37" s="4" t="s">
        <v>2047</v>
      </c>
      <c r="F37" s="4" t="s">
        <v>2047</v>
      </c>
      <c r="G37" s="3" t="s">
        <v>1872</v>
      </c>
      <c r="H37" s="4" t="s">
        <v>2047</v>
      </c>
      <c r="I37" s="4" t="s">
        <v>2047</v>
      </c>
      <c r="J37" s="10" t="s">
        <v>1944</v>
      </c>
    </row>
    <row r="38" spans="1:10" x14ac:dyDescent="0.3">
      <c r="A38" s="3" t="s">
        <v>34</v>
      </c>
      <c r="B38" s="4" t="s">
        <v>2047</v>
      </c>
      <c r="C38" s="4" t="s">
        <v>35</v>
      </c>
      <c r="D38" s="3" t="s">
        <v>89</v>
      </c>
      <c r="E38" s="4" t="s">
        <v>2047</v>
      </c>
      <c r="F38" s="4" t="s">
        <v>1873</v>
      </c>
      <c r="G38" s="3" t="s">
        <v>1874</v>
      </c>
      <c r="H38" s="4" t="s">
        <v>2047</v>
      </c>
      <c r="I38" s="4" t="s">
        <v>1945</v>
      </c>
      <c r="J38" s="10" t="s">
        <v>1946</v>
      </c>
    </row>
    <row r="39" spans="1:10" x14ac:dyDescent="0.3">
      <c r="A39" s="10" t="s">
        <v>33</v>
      </c>
      <c r="B39" s="4" t="s">
        <v>2047</v>
      </c>
      <c r="C39" s="4" t="s">
        <v>2047</v>
      </c>
      <c r="D39" s="3" t="s">
        <v>32</v>
      </c>
      <c r="E39" s="4" t="s">
        <v>2047</v>
      </c>
      <c r="F39" s="4" t="s">
        <v>2047</v>
      </c>
      <c r="G39" s="3" t="s">
        <v>1875</v>
      </c>
      <c r="H39" s="4" t="s">
        <v>2047</v>
      </c>
      <c r="I39" s="4" t="s">
        <v>2047</v>
      </c>
      <c r="J39" s="10" t="s">
        <v>1947</v>
      </c>
    </row>
    <row r="40" spans="1:10" x14ac:dyDescent="0.3">
      <c r="A40" s="3" t="s">
        <v>37</v>
      </c>
      <c r="B40" s="4" t="s">
        <v>2047</v>
      </c>
      <c r="C40" s="4" t="s">
        <v>2047</v>
      </c>
      <c r="D40" s="3" t="s">
        <v>90</v>
      </c>
      <c r="E40" s="4" t="s">
        <v>2047</v>
      </c>
      <c r="F40" s="4" t="s">
        <v>2047</v>
      </c>
      <c r="G40" s="3" t="s">
        <v>90</v>
      </c>
      <c r="H40" s="4" t="s">
        <v>2047</v>
      </c>
      <c r="I40" s="4" t="s">
        <v>2047</v>
      </c>
      <c r="J40" s="10" t="s">
        <v>90</v>
      </c>
    </row>
    <row r="41" spans="1:10" x14ac:dyDescent="0.3">
      <c r="A41" s="10" t="s">
        <v>7</v>
      </c>
      <c r="B41" s="4" t="s">
        <v>2047</v>
      </c>
      <c r="C41" s="4" t="s">
        <v>2047</v>
      </c>
      <c r="D41" s="3" t="s">
        <v>91</v>
      </c>
      <c r="E41" s="4" t="s">
        <v>2047</v>
      </c>
      <c r="F41" s="4" t="s">
        <v>2047</v>
      </c>
      <c r="G41" s="3" t="s">
        <v>1876</v>
      </c>
      <c r="H41" s="4" t="s">
        <v>2047</v>
      </c>
      <c r="I41" s="4" t="s">
        <v>2047</v>
      </c>
      <c r="J41" s="10" t="s">
        <v>1948</v>
      </c>
    </row>
    <row r="42" spans="1:10" x14ac:dyDescent="0.3">
      <c r="A42" s="3" t="s">
        <v>37</v>
      </c>
      <c r="B42" s="4" t="s">
        <v>2047</v>
      </c>
      <c r="C42" s="4" t="s">
        <v>2047</v>
      </c>
      <c r="D42" s="3" t="s">
        <v>92</v>
      </c>
      <c r="E42" s="4" t="s">
        <v>2047</v>
      </c>
      <c r="F42" s="4" t="s">
        <v>2047</v>
      </c>
      <c r="G42" s="3" t="s">
        <v>1877</v>
      </c>
      <c r="H42" s="4" t="s">
        <v>2047</v>
      </c>
      <c r="I42" s="4" t="s">
        <v>2047</v>
      </c>
      <c r="J42" s="10" t="s">
        <v>1949</v>
      </c>
    </row>
    <row r="43" spans="1:10" x14ac:dyDescent="0.3">
      <c r="A43" s="10" t="s">
        <v>143</v>
      </c>
      <c r="B43" s="4" t="s">
        <v>2047</v>
      </c>
      <c r="C43" s="4" t="s">
        <v>2047</v>
      </c>
      <c r="D43" s="3" t="s">
        <v>93</v>
      </c>
      <c r="E43" s="4" t="s">
        <v>2047</v>
      </c>
      <c r="F43" s="4" t="s">
        <v>2047</v>
      </c>
      <c r="G43" s="3" t="s">
        <v>1878</v>
      </c>
      <c r="H43" s="4" t="s">
        <v>2047</v>
      </c>
      <c r="I43" s="4" t="s">
        <v>2047</v>
      </c>
      <c r="J43" s="10" t="s">
        <v>1950</v>
      </c>
    </row>
    <row r="44" spans="1:10" x14ac:dyDescent="0.3">
      <c r="A44" s="10" t="s">
        <v>38</v>
      </c>
      <c r="B44" s="4" t="s">
        <v>2047</v>
      </c>
      <c r="C44" s="4" t="s">
        <v>2047</v>
      </c>
      <c r="D44" s="3" t="s">
        <v>94</v>
      </c>
      <c r="E44" s="4" t="s">
        <v>2047</v>
      </c>
      <c r="F44" s="4" t="s">
        <v>2047</v>
      </c>
      <c r="G44" s="3" t="s">
        <v>1879</v>
      </c>
      <c r="H44" s="4" t="s">
        <v>2047</v>
      </c>
      <c r="I44" s="4" t="s">
        <v>2047</v>
      </c>
      <c r="J44" s="10" t="s">
        <v>1951</v>
      </c>
    </row>
    <row r="45" spans="1:10" x14ac:dyDescent="0.3">
      <c r="A45" s="10" t="s">
        <v>42</v>
      </c>
      <c r="B45" s="4" t="s">
        <v>2047</v>
      </c>
      <c r="C45" s="4" t="s">
        <v>2047</v>
      </c>
      <c r="D45" s="3" t="s">
        <v>41</v>
      </c>
      <c r="E45" s="4" t="s">
        <v>2047</v>
      </c>
      <c r="F45" s="4" t="s">
        <v>2047</v>
      </c>
      <c r="G45" s="3" t="s">
        <v>1880</v>
      </c>
      <c r="H45" s="4" t="s">
        <v>2047</v>
      </c>
      <c r="I45" s="4" t="s">
        <v>2047</v>
      </c>
      <c r="J45" s="10" t="s">
        <v>1952</v>
      </c>
    </row>
    <row r="46" spans="1:10" x14ac:dyDescent="0.3">
      <c r="A46" s="10" t="s">
        <v>36</v>
      </c>
      <c r="B46" s="4" t="s">
        <v>2047</v>
      </c>
      <c r="C46" s="4" t="s">
        <v>2047</v>
      </c>
      <c r="D46" s="3" t="s">
        <v>35</v>
      </c>
      <c r="E46" s="4" t="s">
        <v>2047</v>
      </c>
      <c r="F46" s="4" t="s">
        <v>2047</v>
      </c>
      <c r="G46" s="3" t="s">
        <v>1873</v>
      </c>
      <c r="H46" s="4" t="s">
        <v>2047</v>
      </c>
      <c r="I46" s="4" t="s">
        <v>2047</v>
      </c>
      <c r="J46" s="10" t="s">
        <v>1953</v>
      </c>
    </row>
    <row r="47" spans="1:10" x14ac:dyDescent="0.3">
      <c r="A47" s="10" t="s">
        <v>147</v>
      </c>
      <c r="B47" s="4" t="s">
        <v>95</v>
      </c>
      <c r="C47" s="4" t="s">
        <v>96</v>
      </c>
      <c r="D47" s="3" t="s">
        <v>59</v>
      </c>
      <c r="E47" s="4" t="s">
        <v>1881</v>
      </c>
      <c r="F47" s="4" t="s">
        <v>1882</v>
      </c>
      <c r="G47" s="3" t="s">
        <v>1883</v>
      </c>
      <c r="H47" s="4" t="s">
        <v>1954</v>
      </c>
      <c r="I47" s="4" t="s">
        <v>1955</v>
      </c>
      <c r="J47" s="10" t="s">
        <v>1956</v>
      </c>
    </row>
    <row r="48" spans="1:10" x14ac:dyDescent="0.3">
      <c r="A48" s="10" t="s">
        <v>58</v>
      </c>
      <c r="B48" s="4" t="s">
        <v>2047</v>
      </c>
      <c r="C48" s="4" t="s">
        <v>2047</v>
      </c>
      <c r="D48" s="3" t="s">
        <v>57</v>
      </c>
      <c r="E48" s="4" t="s">
        <v>2047</v>
      </c>
      <c r="F48" s="4" t="s">
        <v>2047</v>
      </c>
      <c r="G48" s="3" t="s">
        <v>1884</v>
      </c>
      <c r="H48" s="4" t="s">
        <v>2047</v>
      </c>
      <c r="I48" s="4" t="s">
        <v>2047</v>
      </c>
      <c r="J48" s="10" t="s">
        <v>1957</v>
      </c>
    </row>
    <row r="49" spans="1:10" x14ac:dyDescent="0.3">
      <c r="A49" s="10" t="s">
        <v>61</v>
      </c>
      <c r="B49" s="4" t="s">
        <v>2047</v>
      </c>
      <c r="C49" s="4" t="s">
        <v>2047</v>
      </c>
      <c r="D49" s="3" t="s">
        <v>60</v>
      </c>
      <c r="E49" s="4" t="s">
        <v>2047</v>
      </c>
      <c r="F49" s="4" t="s">
        <v>2047</v>
      </c>
      <c r="G49" s="3" t="s">
        <v>1885</v>
      </c>
      <c r="H49" s="4" t="s">
        <v>2047</v>
      </c>
      <c r="I49" s="4" t="s">
        <v>2047</v>
      </c>
      <c r="J49" s="10" t="s">
        <v>1958</v>
      </c>
    </row>
    <row r="50" spans="1:10" x14ac:dyDescent="0.3">
      <c r="A50" s="10" t="s">
        <v>62</v>
      </c>
      <c r="B50" s="4" t="s">
        <v>2047</v>
      </c>
      <c r="C50" s="4" t="s">
        <v>2047</v>
      </c>
      <c r="D50" s="3" t="s">
        <v>97</v>
      </c>
      <c r="E50" s="4" t="s">
        <v>2047</v>
      </c>
      <c r="F50" s="4" t="s">
        <v>2047</v>
      </c>
      <c r="G50" s="3" t="s">
        <v>1886</v>
      </c>
      <c r="H50" s="4" t="s">
        <v>2047</v>
      </c>
      <c r="I50" s="4" t="s">
        <v>2047</v>
      </c>
      <c r="J50" s="10" t="s">
        <v>1959</v>
      </c>
    </row>
    <row r="51" spans="1:10" x14ac:dyDescent="0.3">
      <c r="A51" s="10" t="s">
        <v>7</v>
      </c>
      <c r="B51" s="4" t="s">
        <v>2047</v>
      </c>
      <c r="C51" s="4" t="s">
        <v>2047</v>
      </c>
      <c r="D51" s="3" t="s">
        <v>98</v>
      </c>
      <c r="E51" s="4" t="s">
        <v>2047</v>
      </c>
      <c r="F51" s="4" t="s">
        <v>2047</v>
      </c>
      <c r="G51" s="3" t="s">
        <v>1887</v>
      </c>
      <c r="H51" s="4" t="s">
        <v>2047</v>
      </c>
      <c r="I51" s="4" t="s">
        <v>2047</v>
      </c>
      <c r="J51" s="10" t="s">
        <v>1960</v>
      </c>
    </row>
    <row r="52" spans="1:10" x14ac:dyDescent="0.3">
      <c r="A52" s="10" t="s">
        <v>152</v>
      </c>
      <c r="B52" s="4" t="s">
        <v>2047</v>
      </c>
      <c r="C52" s="4" t="s">
        <v>2047</v>
      </c>
      <c r="D52" s="3" t="s">
        <v>99</v>
      </c>
      <c r="E52" s="4" t="s">
        <v>2047</v>
      </c>
      <c r="F52" s="4" t="s">
        <v>2047</v>
      </c>
      <c r="G52" s="3" t="s">
        <v>1888</v>
      </c>
      <c r="H52" s="4" t="s">
        <v>2047</v>
      </c>
      <c r="I52" s="4" t="s">
        <v>2047</v>
      </c>
      <c r="J52" s="10" t="s">
        <v>1961</v>
      </c>
    </row>
    <row r="53" spans="1:10" x14ac:dyDescent="0.3">
      <c r="A53" s="10" t="s">
        <v>7</v>
      </c>
      <c r="B53" s="4" t="s">
        <v>2047</v>
      </c>
      <c r="C53" s="4" t="s">
        <v>2047</v>
      </c>
      <c r="D53" s="3" t="s">
        <v>100</v>
      </c>
      <c r="E53" s="4" t="s">
        <v>2047</v>
      </c>
      <c r="F53" s="4" t="s">
        <v>2047</v>
      </c>
      <c r="G53" s="3" t="s">
        <v>1889</v>
      </c>
      <c r="H53" s="4" t="s">
        <v>2047</v>
      </c>
      <c r="I53" s="4" t="s">
        <v>2047</v>
      </c>
      <c r="J53" s="10" t="s">
        <v>1962</v>
      </c>
    </row>
    <row r="54" spans="1:10" x14ac:dyDescent="0.3">
      <c r="A54" s="10" t="s">
        <v>161</v>
      </c>
      <c r="B54" s="4" t="s">
        <v>2047</v>
      </c>
      <c r="C54" s="4" t="s">
        <v>2047</v>
      </c>
      <c r="D54" s="3" t="s">
        <v>52</v>
      </c>
      <c r="E54" s="4" t="s">
        <v>2047</v>
      </c>
      <c r="F54" s="4" t="s">
        <v>2047</v>
      </c>
      <c r="G54" s="3" t="s">
        <v>1890</v>
      </c>
      <c r="H54" s="4" t="s">
        <v>2047</v>
      </c>
      <c r="I54" s="4" t="s">
        <v>2047</v>
      </c>
      <c r="J54" s="10" t="s">
        <v>1963</v>
      </c>
    </row>
    <row r="55" spans="1:10" x14ac:dyDescent="0.3">
      <c r="A55" s="10" t="s">
        <v>63</v>
      </c>
      <c r="B55" s="4" t="s">
        <v>2047</v>
      </c>
      <c r="C55" s="4" t="s">
        <v>2047</v>
      </c>
      <c r="D55" s="3" t="s">
        <v>53</v>
      </c>
      <c r="E55" s="4" t="s">
        <v>2047</v>
      </c>
      <c r="F55" s="4" t="s">
        <v>2047</v>
      </c>
      <c r="G55" s="3" t="s">
        <v>1891</v>
      </c>
      <c r="H55" s="4" t="s">
        <v>2047</v>
      </c>
      <c r="I55" s="4" t="s">
        <v>2047</v>
      </c>
      <c r="J55" s="10" t="s">
        <v>1964</v>
      </c>
    </row>
    <row r="56" spans="1:10" x14ac:dyDescent="0.3">
      <c r="A56" s="10" t="s">
        <v>7</v>
      </c>
      <c r="B56" s="4" t="s">
        <v>2047</v>
      </c>
      <c r="C56" s="4" t="s">
        <v>2047</v>
      </c>
      <c r="D56" s="3" t="s">
        <v>45</v>
      </c>
      <c r="E56" s="4" t="s">
        <v>2047</v>
      </c>
      <c r="F56" s="4" t="s">
        <v>2047</v>
      </c>
      <c r="G56" s="3" t="s">
        <v>1892</v>
      </c>
      <c r="H56" s="4" t="s">
        <v>2047</v>
      </c>
      <c r="I56" s="4" t="s">
        <v>2047</v>
      </c>
      <c r="J56" s="10" t="s">
        <v>1965</v>
      </c>
    </row>
    <row r="57" spans="1:10" x14ac:dyDescent="0.3">
      <c r="A57" s="10" t="s">
        <v>66</v>
      </c>
      <c r="B57" s="4" t="s">
        <v>2047</v>
      </c>
      <c r="C57" s="4" t="s">
        <v>2047</v>
      </c>
      <c r="D57" s="3" t="s">
        <v>43</v>
      </c>
      <c r="E57" s="4" t="s">
        <v>2047</v>
      </c>
      <c r="F57" s="4" t="s">
        <v>2047</v>
      </c>
      <c r="G57" s="3" t="s">
        <v>1893</v>
      </c>
      <c r="H57" s="4" t="s">
        <v>2047</v>
      </c>
      <c r="I57" s="4" t="s">
        <v>2047</v>
      </c>
      <c r="J57" s="10" t="s">
        <v>1966</v>
      </c>
    </row>
    <row r="58" spans="1:10" x14ac:dyDescent="0.3">
      <c r="A58" s="10" t="s">
        <v>153</v>
      </c>
      <c r="B58" s="4" t="s">
        <v>39</v>
      </c>
      <c r="C58" s="4" t="s">
        <v>101</v>
      </c>
      <c r="D58" s="3" t="s">
        <v>53</v>
      </c>
      <c r="E58" s="4" t="s">
        <v>1894</v>
      </c>
      <c r="F58" s="4" t="s">
        <v>1895</v>
      </c>
      <c r="G58" s="3" t="s">
        <v>1896</v>
      </c>
      <c r="H58" s="4" t="s">
        <v>1967</v>
      </c>
      <c r="I58" s="4" t="s">
        <v>1968</v>
      </c>
      <c r="J58" s="10" t="s">
        <v>1969</v>
      </c>
    </row>
    <row r="59" spans="1:10" x14ac:dyDescent="0.3">
      <c r="A59" s="10" t="s">
        <v>54</v>
      </c>
      <c r="B59" s="4" t="s">
        <v>2047</v>
      </c>
      <c r="C59" s="4" t="s">
        <v>2047</v>
      </c>
      <c r="D59" s="3" t="s">
        <v>102</v>
      </c>
      <c r="E59" s="4" t="s">
        <v>2047</v>
      </c>
      <c r="F59" s="4" t="s">
        <v>2047</v>
      </c>
      <c r="G59" s="3" t="s">
        <v>1897</v>
      </c>
      <c r="H59" s="4" t="s">
        <v>2047</v>
      </c>
      <c r="I59" s="4" t="s">
        <v>2047</v>
      </c>
      <c r="J59" s="10" t="s">
        <v>1970</v>
      </c>
    </row>
    <row r="60" spans="1:10" x14ac:dyDescent="0.3">
      <c r="A60" s="10" t="s">
        <v>56</v>
      </c>
      <c r="B60" s="4" t="s">
        <v>2047</v>
      </c>
      <c r="C60" s="4" t="s">
        <v>2047</v>
      </c>
      <c r="D60" s="3" t="s">
        <v>55</v>
      </c>
      <c r="E60" s="4" t="s">
        <v>2047</v>
      </c>
      <c r="F60" s="4" t="s">
        <v>2047</v>
      </c>
      <c r="G60" s="3" t="s">
        <v>1898</v>
      </c>
      <c r="H60" s="4" t="s">
        <v>2047</v>
      </c>
      <c r="I60" s="4" t="s">
        <v>2047</v>
      </c>
      <c r="J60" s="10" t="s">
        <v>1971</v>
      </c>
    </row>
    <row r="61" spans="1:10" x14ac:dyDescent="0.3">
      <c r="A61" s="10" t="s">
        <v>7</v>
      </c>
      <c r="B61" s="4" t="s">
        <v>2047</v>
      </c>
      <c r="C61" s="4" t="s">
        <v>2047</v>
      </c>
      <c r="D61" s="10" t="s">
        <v>1908</v>
      </c>
      <c r="E61" s="4" t="s">
        <v>2047</v>
      </c>
      <c r="F61" s="4" t="s">
        <v>2047</v>
      </c>
      <c r="G61" s="3" t="s">
        <v>1899</v>
      </c>
      <c r="H61" s="4" t="s">
        <v>2047</v>
      </c>
      <c r="I61" s="4" t="s">
        <v>2047</v>
      </c>
      <c r="J61" s="10" t="s">
        <v>1972</v>
      </c>
    </row>
    <row r="62" spans="1:10" x14ac:dyDescent="0.3">
      <c r="A62" s="10" t="s">
        <v>65</v>
      </c>
      <c r="B62" s="4" t="s">
        <v>2047</v>
      </c>
      <c r="C62" s="4" t="s">
        <v>2047</v>
      </c>
      <c r="D62" s="3" t="s">
        <v>64</v>
      </c>
      <c r="E62" s="4" t="s">
        <v>2047</v>
      </c>
      <c r="F62" s="4" t="s">
        <v>2047</v>
      </c>
      <c r="G62" s="10" t="s">
        <v>1900</v>
      </c>
      <c r="H62" s="4" t="s">
        <v>2047</v>
      </c>
      <c r="I62" s="4" t="s">
        <v>2047</v>
      </c>
      <c r="J62" s="10" t="s">
        <v>1973</v>
      </c>
    </row>
    <row r="63" spans="1:10" x14ac:dyDescent="0.3">
      <c r="A63" s="10" t="s">
        <v>160</v>
      </c>
      <c r="B63" s="4" t="s">
        <v>2047</v>
      </c>
      <c r="C63" s="4" t="s">
        <v>103</v>
      </c>
      <c r="D63" s="3" t="s">
        <v>104</v>
      </c>
      <c r="E63" s="4" t="s">
        <v>2047</v>
      </c>
      <c r="F63" s="4" t="s">
        <v>1901</v>
      </c>
      <c r="G63" s="10" t="s">
        <v>1902</v>
      </c>
      <c r="H63" s="4" t="s">
        <v>2047</v>
      </c>
      <c r="I63" s="4" t="s">
        <v>1974</v>
      </c>
      <c r="J63" s="10" t="s">
        <v>1975</v>
      </c>
    </row>
    <row r="64" spans="1:10" x14ac:dyDescent="0.3">
      <c r="A64" s="10" t="s">
        <v>7</v>
      </c>
      <c r="B64" s="4" t="s">
        <v>2047</v>
      </c>
      <c r="C64" s="4" t="s">
        <v>2047</v>
      </c>
      <c r="D64" s="3" t="s">
        <v>105</v>
      </c>
      <c r="E64" s="4" t="s">
        <v>2047</v>
      </c>
      <c r="F64" s="4" t="s">
        <v>2047</v>
      </c>
      <c r="G64" s="10" t="s">
        <v>1903</v>
      </c>
      <c r="H64" s="4" t="s">
        <v>2047</v>
      </c>
      <c r="I64" s="4" t="s">
        <v>2047</v>
      </c>
      <c r="J64" s="10" t="s">
        <v>1976</v>
      </c>
    </row>
    <row r="65" spans="1:10" x14ac:dyDescent="0.3">
      <c r="A65" s="10" t="s">
        <v>7</v>
      </c>
      <c r="B65" s="4" t="s">
        <v>2047</v>
      </c>
      <c r="C65" s="4" t="s">
        <v>2047</v>
      </c>
      <c r="D65" s="3" t="s">
        <v>106</v>
      </c>
      <c r="E65" s="4" t="s">
        <v>2047</v>
      </c>
      <c r="F65" s="4" t="s">
        <v>2047</v>
      </c>
      <c r="G65" s="10" t="s">
        <v>1904</v>
      </c>
      <c r="H65" s="4" t="s">
        <v>2047</v>
      </c>
      <c r="I65" s="4" t="s">
        <v>2047</v>
      </c>
      <c r="J65" s="10" t="s">
        <v>1977</v>
      </c>
    </row>
    <row r="66" spans="1:10" x14ac:dyDescent="0.3">
      <c r="A66" s="10" t="s">
        <v>159</v>
      </c>
      <c r="B66" s="4" t="s">
        <v>2047</v>
      </c>
      <c r="C66" s="4" t="s">
        <v>2047</v>
      </c>
      <c r="D66" s="3" t="s">
        <v>40</v>
      </c>
      <c r="E66" s="4" t="s">
        <v>2047</v>
      </c>
      <c r="F66" s="4" t="s">
        <v>2047</v>
      </c>
      <c r="G66" s="10" t="s">
        <v>1905</v>
      </c>
      <c r="H66" s="4" t="s">
        <v>2047</v>
      </c>
      <c r="I66" s="4" t="s">
        <v>2047</v>
      </c>
      <c r="J66" s="10" t="s">
        <v>1978</v>
      </c>
    </row>
    <row r="67" spans="1:10" x14ac:dyDescent="0.3">
      <c r="A67" s="10" t="s">
        <v>49</v>
      </c>
      <c r="B67" s="4" t="s">
        <v>2047</v>
      </c>
      <c r="C67" s="4" t="s">
        <v>2047</v>
      </c>
      <c r="D67" s="3" t="s">
        <v>48</v>
      </c>
      <c r="E67" s="4" t="s">
        <v>2047</v>
      </c>
      <c r="F67" s="4" t="s">
        <v>2047</v>
      </c>
      <c r="G67" s="10" t="s">
        <v>1214</v>
      </c>
      <c r="H67" s="4" t="s">
        <v>2047</v>
      </c>
      <c r="I67" s="4" t="s">
        <v>2047</v>
      </c>
      <c r="J67" s="10" t="s">
        <v>1678</v>
      </c>
    </row>
    <row r="68" spans="1:10" x14ac:dyDescent="0.3">
      <c r="A68" s="10" t="s">
        <v>44</v>
      </c>
      <c r="B68" s="4" t="s">
        <v>2047</v>
      </c>
      <c r="C68" s="4" t="s">
        <v>2047</v>
      </c>
      <c r="D68" s="3" t="s">
        <v>43</v>
      </c>
      <c r="E68" s="4" t="s">
        <v>2047</v>
      </c>
      <c r="F68" s="4" t="s">
        <v>2047</v>
      </c>
      <c r="G68" s="3" t="s">
        <v>1893</v>
      </c>
      <c r="H68" s="4" t="s">
        <v>2047</v>
      </c>
      <c r="I68" s="4" t="s">
        <v>2047</v>
      </c>
      <c r="J68" s="10" t="s">
        <v>1966</v>
      </c>
    </row>
    <row r="69" spans="1:10" x14ac:dyDescent="0.3">
      <c r="A69" s="10" t="s">
        <v>47</v>
      </c>
      <c r="B69" s="4" t="s">
        <v>2047</v>
      </c>
      <c r="C69" s="4" t="s">
        <v>2047</v>
      </c>
      <c r="D69" s="3" t="s">
        <v>46</v>
      </c>
      <c r="E69" s="4" t="s">
        <v>2047</v>
      </c>
      <c r="F69" s="4" t="s">
        <v>2047</v>
      </c>
      <c r="G69" s="3" t="s">
        <v>1906</v>
      </c>
      <c r="H69" s="4" t="s">
        <v>2047</v>
      </c>
      <c r="I69" s="4" t="s">
        <v>2047</v>
      </c>
      <c r="J69" s="10" t="s">
        <v>1979</v>
      </c>
    </row>
    <row r="70" spans="1:10" x14ac:dyDescent="0.3">
      <c r="A70" s="10" t="s">
        <v>51</v>
      </c>
      <c r="B70" s="4" t="s">
        <v>2047</v>
      </c>
      <c r="C70" s="4" t="s">
        <v>2047</v>
      </c>
      <c r="D70" s="3" t="s">
        <v>50</v>
      </c>
      <c r="E70" s="4" t="s">
        <v>2047</v>
      </c>
      <c r="F70" s="4" t="s">
        <v>2047</v>
      </c>
      <c r="G70" s="3" t="s">
        <v>1907</v>
      </c>
      <c r="H70" s="4" t="s">
        <v>2047</v>
      </c>
      <c r="I70" s="4" t="s">
        <v>2047</v>
      </c>
      <c r="J70" s="10" t="s">
        <v>1980</v>
      </c>
    </row>
    <row r="71" spans="1:10" x14ac:dyDescent="0.3">
      <c r="A71" s="10"/>
      <c r="B71" s="4"/>
      <c r="C71" s="4"/>
      <c r="D71" s="10"/>
      <c r="E71" s="4"/>
      <c r="F71" s="4"/>
      <c r="G71" s="10"/>
      <c r="H71" s="4"/>
      <c r="I71" s="4"/>
      <c r="J71" s="10"/>
    </row>
    <row r="72" spans="1:10" x14ac:dyDescent="0.3">
      <c r="E72"/>
      <c r="F72"/>
      <c r="G72"/>
      <c r="H72"/>
    </row>
    <row r="73" spans="1:10" x14ac:dyDescent="0.3">
      <c r="E73"/>
      <c r="F73"/>
      <c r="G73"/>
      <c r="H73"/>
    </row>
    <row r="74" spans="1:10" x14ac:dyDescent="0.3">
      <c r="E74"/>
      <c r="F74"/>
      <c r="G74"/>
      <c r="H74"/>
    </row>
    <row r="75" spans="1:10" x14ac:dyDescent="0.3">
      <c r="E75"/>
      <c r="F75"/>
      <c r="G75"/>
      <c r="H75"/>
    </row>
    <row r="76" spans="1:10" x14ac:dyDescent="0.3">
      <c r="E76"/>
      <c r="F76"/>
      <c r="G76"/>
      <c r="H76"/>
    </row>
    <row r="77" spans="1:10" x14ac:dyDescent="0.3">
      <c r="E77"/>
      <c r="F77"/>
      <c r="G77"/>
      <c r="H77"/>
    </row>
    <row r="78" spans="1:10" x14ac:dyDescent="0.3">
      <c r="E78"/>
      <c r="F78"/>
      <c r="G78"/>
      <c r="H78"/>
    </row>
    <row r="79" spans="1:10" x14ac:dyDescent="0.3">
      <c r="E79"/>
      <c r="F79"/>
      <c r="G79"/>
      <c r="H79"/>
    </row>
    <row r="80" spans="1:10" x14ac:dyDescent="0.3">
      <c r="E80"/>
      <c r="F80"/>
      <c r="G80"/>
      <c r="H80"/>
    </row>
    <row r="81" spans="5:8" x14ac:dyDescent="0.3">
      <c r="E81"/>
      <c r="F81"/>
      <c r="G81"/>
      <c r="H81"/>
    </row>
    <row r="82" spans="5:8" x14ac:dyDescent="0.3">
      <c r="E82"/>
      <c r="F82"/>
      <c r="G82"/>
      <c r="H82"/>
    </row>
    <row r="83" spans="5:8" x14ac:dyDescent="0.3">
      <c r="E83"/>
      <c r="F83"/>
      <c r="G83"/>
      <c r="H83"/>
    </row>
    <row r="84" spans="5:8" x14ac:dyDescent="0.3">
      <c r="E84"/>
      <c r="F84"/>
      <c r="G84"/>
      <c r="H84"/>
    </row>
    <row r="85" spans="5:8" x14ac:dyDescent="0.3">
      <c r="E85"/>
      <c r="F85"/>
      <c r="G85"/>
      <c r="H85"/>
    </row>
    <row r="86" spans="5:8" x14ac:dyDescent="0.3">
      <c r="E86"/>
      <c r="F86"/>
      <c r="G86"/>
      <c r="H86"/>
    </row>
    <row r="87" spans="5:8" x14ac:dyDescent="0.3">
      <c r="E87"/>
      <c r="F87"/>
      <c r="G87"/>
      <c r="H87"/>
    </row>
    <row r="88" spans="5:8" x14ac:dyDescent="0.3">
      <c r="E88"/>
      <c r="F88"/>
      <c r="G88"/>
      <c r="H88"/>
    </row>
    <row r="89" spans="5:8" x14ac:dyDescent="0.3">
      <c r="E89"/>
      <c r="F89"/>
      <c r="G89"/>
      <c r="H89"/>
    </row>
    <row r="90" spans="5:8" x14ac:dyDescent="0.3">
      <c r="E90"/>
      <c r="F90"/>
      <c r="G90"/>
      <c r="H90"/>
    </row>
    <row r="91" spans="5:8" x14ac:dyDescent="0.3">
      <c r="E91"/>
      <c r="F91"/>
      <c r="G91"/>
      <c r="H91"/>
    </row>
    <row r="92" spans="5:8" x14ac:dyDescent="0.3">
      <c r="E92"/>
      <c r="F92"/>
      <c r="G92"/>
      <c r="H92"/>
    </row>
    <row r="93" spans="5:8" x14ac:dyDescent="0.3">
      <c r="E93"/>
      <c r="F93"/>
      <c r="G93"/>
      <c r="H93"/>
    </row>
    <row r="94" spans="5:8" x14ac:dyDescent="0.3">
      <c r="E94"/>
      <c r="F94"/>
      <c r="G94"/>
      <c r="H94"/>
    </row>
    <row r="95" spans="5:8" x14ac:dyDescent="0.3">
      <c r="E95"/>
      <c r="F95"/>
      <c r="G95"/>
      <c r="H95"/>
    </row>
    <row r="96" spans="5:8" x14ac:dyDescent="0.3">
      <c r="E96"/>
      <c r="F96"/>
      <c r="G96"/>
      <c r="H96"/>
    </row>
    <row r="97" spans="5:8" x14ac:dyDescent="0.3">
      <c r="E97"/>
      <c r="F97"/>
      <c r="G97"/>
      <c r="H97"/>
    </row>
    <row r="98" spans="5:8" x14ac:dyDescent="0.3">
      <c r="E98"/>
      <c r="F98"/>
      <c r="G98"/>
      <c r="H98"/>
    </row>
    <row r="99" spans="5:8" x14ac:dyDescent="0.3">
      <c r="E99"/>
      <c r="F99"/>
      <c r="G99"/>
      <c r="H99"/>
    </row>
    <row r="100" spans="5:8" x14ac:dyDescent="0.3">
      <c r="E100"/>
      <c r="F100"/>
      <c r="G100"/>
      <c r="H100"/>
    </row>
    <row r="101" spans="5:8" x14ac:dyDescent="0.3">
      <c r="E101"/>
      <c r="F101"/>
      <c r="G101"/>
      <c r="H101"/>
    </row>
    <row r="102" spans="5:8" x14ac:dyDescent="0.3">
      <c r="E102"/>
      <c r="F102"/>
      <c r="G102"/>
      <c r="H102"/>
    </row>
    <row r="103" spans="5:8" x14ac:dyDescent="0.3">
      <c r="E103"/>
      <c r="F103"/>
      <c r="G103"/>
      <c r="H103"/>
    </row>
    <row r="104" spans="5:8" x14ac:dyDescent="0.3">
      <c r="E104"/>
      <c r="F104"/>
      <c r="G104"/>
      <c r="H104"/>
    </row>
    <row r="105" spans="5:8" x14ac:dyDescent="0.3">
      <c r="E105"/>
      <c r="F105"/>
      <c r="G105"/>
      <c r="H105"/>
    </row>
    <row r="106" spans="5:8" x14ac:dyDescent="0.3">
      <c r="E106"/>
      <c r="F106"/>
      <c r="G106"/>
      <c r="H106"/>
    </row>
    <row r="107" spans="5:8" x14ac:dyDescent="0.3">
      <c r="E107"/>
      <c r="F107"/>
      <c r="G107"/>
      <c r="H107"/>
    </row>
    <row r="108" spans="5:8" x14ac:dyDescent="0.3">
      <c r="E108"/>
      <c r="F108"/>
      <c r="G108"/>
      <c r="H108"/>
    </row>
    <row r="109" spans="5:8" x14ac:dyDescent="0.3">
      <c r="E109"/>
      <c r="F109"/>
      <c r="G109"/>
      <c r="H109"/>
    </row>
    <row r="110" spans="5:8" x14ac:dyDescent="0.3">
      <c r="E110"/>
      <c r="F110"/>
      <c r="G110"/>
      <c r="H110"/>
    </row>
    <row r="111" spans="5:8" x14ac:dyDescent="0.3">
      <c r="E111"/>
      <c r="F111"/>
      <c r="G111"/>
      <c r="H111"/>
    </row>
    <row r="112" spans="5:8" x14ac:dyDescent="0.3">
      <c r="E112"/>
      <c r="F112"/>
      <c r="G112"/>
      <c r="H112"/>
    </row>
    <row r="113" spans="5:8" x14ac:dyDescent="0.3">
      <c r="E113"/>
      <c r="F113"/>
      <c r="G113"/>
      <c r="H113"/>
    </row>
    <row r="114" spans="5:8" x14ac:dyDescent="0.3">
      <c r="E114"/>
      <c r="F114"/>
      <c r="G114"/>
      <c r="H114"/>
    </row>
    <row r="115" spans="5:8" x14ac:dyDescent="0.3">
      <c r="E115"/>
      <c r="F115"/>
      <c r="G115"/>
      <c r="H115"/>
    </row>
    <row r="116" spans="5:8" x14ac:dyDescent="0.3">
      <c r="E116"/>
      <c r="F116"/>
      <c r="G116"/>
      <c r="H116"/>
    </row>
    <row r="117" spans="5:8" x14ac:dyDescent="0.3">
      <c r="E117"/>
      <c r="F117"/>
      <c r="G117"/>
      <c r="H117"/>
    </row>
    <row r="118" spans="5:8" x14ac:dyDescent="0.3">
      <c r="E118"/>
      <c r="F118"/>
      <c r="G118"/>
      <c r="H118"/>
    </row>
    <row r="119" spans="5:8" x14ac:dyDescent="0.3">
      <c r="E119"/>
      <c r="F119"/>
      <c r="G119"/>
      <c r="H119"/>
    </row>
    <row r="120" spans="5:8" x14ac:dyDescent="0.3">
      <c r="E120"/>
      <c r="F120"/>
      <c r="G120"/>
      <c r="H120"/>
    </row>
    <row r="121" spans="5:8" x14ac:dyDescent="0.3">
      <c r="E121"/>
      <c r="F121"/>
      <c r="G121"/>
      <c r="H121"/>
    </row>
    <row r="122" spans="5:8" x14ac:dyDescent="0.3">
      <c r="E122"/>
      <c r="F122"/>
      <c r="G122"/>
      <c r="H122"/>
    </row>
    <row r="123" spans="5:8" x14ac:dyDescent="0.3">
      <c r="E123"/>
      <c r="F123"/>
      <c r="G123"/>
      <c r="H123"/>
    </row>
    <row r="124" spans="5:8" x14ac:dyDescent="0.3">
      <c r="E124"/>
      <c r="F124"/>
      <c r="G124"/>
      <c r="H124"/>
    </row>
    <row r="125" spans="5:8" x14ac:dyDescent="0.3">
      <c r="E125"/>
      <c r="F125"/>
      <c r="G125"/>
      <c r="H125"/>
    </row>
    <row r="126" spans="5:8" x14ac:dyDescent="0.3">
      <c r="E126"/>
      <c r="F126"/>
      <c r="G126"/>
      <c r="H126"/>
    </row>
    <row r="127" spans="5:8" x14ac:dyDescent="0.3">
      <c r="E127"/>
      <c r="F127"/>
      <c r="G127"/>
      <c r="H127"/>
    </row>
    <row r="128" spans="5:8" x14ac:dyDescent="0.3">
      <c r="E128"/>
      <c r="F128"/>
      <c r="G128"/>
      <c r="H128"/>
    </row>
    <row r="129" spans="5:8" x14ac:dyDescent="0.3">
      <c r="E129"/>
      <c r="F129"/>
      <c r="G129"/>
      <c r="H129"/>
    </row>
    <row r="130" spans="5:8" x14ac:dyDescent="0.3">
      <c r="E130"/>
      <c r="F130"/>
      <c r="G130"/>
      <c r="H130"/>
    </row>
    <row r="131" spans="5:8" x14ac:dyDescent="0.3">
      <c r="E131"/>
      <c r="F131"/>
      <c r="G131"/>
      <c r="H131"/>
    </row>
    <row r="132" spans="5:8" x14ac:dyDescent="0.3">
      <c r="E132"/>
      <c r="F132"/>
      <c r="G132"/>
      <c r="H132"/>
    </row>
    <row r="133" spans="5:8" x14ac:dyDescent="0.3">
      <c r="E133"/>
      <c r="F133"/>
      <c r="G133"/>
      <c r="H133"/>
    </row>
    <row r="134" spans="5:8" x14ac:dyDescent="0.3">
      <c r="E134"/>
      <c r="F134"/>
      <c r="G134"/>
      <c r="H134"/>
    </row>
    <row r="135" spans="5:8" x14ac:dyDescent="0.3">
      <c r="E135"/>
      <c r="F135"/>
      <c r="G135"/>
      <c r="H135"/>
    </row>
    <row r="136" spans="5:8" x14ac:dyDescent="0.3">
      <c r="E136"/>
      <c r="F136"/>
      <c r="G136"/>
      <c r="H136"/>
    </row>
    <row r="137" spans="5:8" x14ac:dyDescent="0.3">
      <c r="E137"/>
      <c r="F137"/>
      <c r="G137"/>
      <c r="H137"/>
    </row>
    <row r="138" spans="5:8" x14ac:dyDescent="0.3">
      <c r="E138"/>
      <c r="F138"/>
      <c r="G138"/>
      <c r="H138"/>
    </row>
    <row r="139" spans="5:8" x14ac:dyDescent="0.3">
      <c r="E139"/>
      <c r="F139"/>
      <c r="G139"/>
      <c r="H139"/>
    </row>
    <row r="140" spans="5:8" x14ac:dyDescent="0.3">
      <c r="E140"/>
      <c r="F140"/>
      <c r="G140"/>
      <c r="H140"/>
    </row>
    <row r="141" spans="5:8" x14ac:dyDescent="0.3">
      <c r="E141"/>
      <c r="F141"/>
      <c r="G141"/>
      <c r="H141"/>
    </row>
    <row r="142" spans="5:8" x14ac:dyDescent="0.3">
      <c r="E142"/>
      <c r="F142"/>
      <c r="G142"/>
      <c r="H142"/>
    </row>
    <row r="143" spans="5:8" x14ac:dyDescent="0.3">
      <c r="E143"/>
      <c r="F143"/>
      <c r="G143"/>
      <c r="H143"/>
    </row>
    <row r="144" spans="5:8" x14ac:dyDescent="0.3">
      <c r="E144"/>
      <c r="F144"/>
      <c r="G144"/>
      <c r="H144"/>
    </row>
  </sheetData>
  <phoneticPr fontId="5" type="noConversion"/>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B43FC-8CFB-4D88-8881-3E6C18752748}">
  <dimension ref="B2:W85"/>
  <sheetViews>
    <sheetView workbookViewId="0">
      <selection activeCell="B2" sqref="B2:O2"/>
    </sheetView>
  </sheetViews>
  <sheetFormatPr defaultRowHeight="14.4" x14ac:dyDescent="0.3"/>
  <cols>
    <col min="2" max="2" width="9.88671875" customWidth="1"/>
    <col min="3" max="3" width="12.88671875" customWidth="1"/>
    <col min="6" max="6" width="6.5546875" customWidth="1"/>
    <col min="7" max="7" width="8.109375" customWidth="1"/>
    <col min="8" max="8" width="0.6640625" customWidth="1"/>
    <col min="9" max="9" width="8.109375" customWidth="1"/>
    <col min="11" max="11" width="6.6640625" customWidth="1"/>
    <col min="12" max="12" width="7.44140625" customWidth="1"/>
    <col min="13" max="13" width="8.33203125" customWidth="1"/>
    <col min="14" max="14" width="9" customWidth="1"/>
    <col min="15" max="15" width="10.44140625" customWidth="1"/>
    <col min="17" max="18" width="9.109375" customWidth="1"/>
  </cols>
  <sheetData>
    <row r="2" spans="2:15" x14ac:dyDescent="0.3">
      <c r="B2" s="69" t="s">
        <v>3479</v>
      </c>
      <c r="C2" s="69"/>
      <c r="D2" s="69"/>
      <c r="E2" s="69"/>
      <c r="F2" s="69"/>
      <c r="G2" s="69"/>
      <c r="H2" s="69"/>
      <c r="I2" s="69"/>
      <c r="J2" s="69"/>
      <c r="K2" s="69"/>
      <c r="L2" s="69"/>
      <c r="M2" s="69"/>
      <c r="N2" s="69"/>
      <c r="O2" s="69"/>
    </row>
    <row r="5" spans="2:15" ht="23.25" customHeight="1" x14ac:dyDescent="0.3">
      <c r="B5" s="86" t="s">
        <v>1998</v>
      </c>
      <c r="C5" s="86"/>
      <c r="D5" s="86"/>
      <c r="E5" s="86"/>
      <c r="F5" s="86"/>
      <c r="G5" s="89" t="str">
        <f>IF(TRUE,HYPERLINK("#'EN 16931'!A"&amp;MATCH("BT-1", 'EN 16931'!A:A, 0),"BT-1"))</f>
        <v>BT-1</v>
      </c>
      <c r="H5" s="86"/>
      <c r="I5" s="60" t="s">
        <v>1981</v>
      </c>
      <c r="J5" s="61" t="str">
        <f>IF(TRUE,HYPERLINK("#'EN 16931'!A"&amp;MATCH("BT-2", 'EN 16931'!A:A, 0),"BT-2"))</f>
        <v>BT-2</v>
      </c>
      <c r="K5" s="16"/>
      <c r="L5" s="16"/>
      <c r="M5" s="16"/>
      <c r="N5" s="16"/>
      <c r="O5" s="21"/>
    </row>
    <row r="6" spans="2:15" ht="15" thickBot="1" x14ac:dyDescent="0.35">
      <c r="B6" s="17"/>
      <c r="C6" s="17"/>
      <c r="D6" s="17"/>
      <c r="E6" s="17"/>
      <c r="F6" s="17"/>
      <c r="I6" s="17"/>
      <c r="J6" s="17"/>
      <c r="K6" s="17"/>
      <c r="L6" s="17"/>
      <c r="M6" s="17"/>
      <c r="N6" s="17"/>
      <c r="O6" s="17"/>
    </row>
    <row r="7" spans="2:15" ht="15" thickBot="1" x14ac:dyDescent="0.35">
      <c r="B7" s="87" t="s">
        <v>2919</v>
      </c>
      <c r="C7" s="88"/>
      <c r="I7" s="80" t="s">
        <v>2920</v>
      </c>
      <c r="J7" s="81"/>
      <c r="K7" s="82"/>
      <c r="L7" s="24"/>
      <c r="M7" s="24"/>
      <c r="N7" s="24"/>
      <c r="O7" s="17"/>
    </row>
    <row r="8" spans="2:15" x14ac:dyDescent="0.3">
      <c r="B8" s="83" t="str">
        <f>IF(TRUE,HYPERLINK("#'EN 16931'!A"&amp;MATCH("BT-27", 'EN 16931'!A:A, 0),"BT-27"))</f>
        <v>BT-27</v>
      </c>
      <c r="C8" s="84"/>
      <c r="D8" s="84"/>
      <c r="E8" s="84"/>
      <c r="F8" s="84"/>
      <c r="G8" s="84"/>
      <c r="H8" s="85"/>
      <c r="I8" s="83" t="str">
        <f>IF(TRUE,HYPERLINK("#'EN 16931'!A"&amp;MATCH("BT-44", 'EN 16931'!A:A, 0),"BT-44"))</f>
        <v>BT-44</v>
      </c>
      <c r="J8" s="84"/>
      <c r="K8" s="84"/>
      <c r="L8" s="84"/>
      <c r="M8" s="84"/>
      <c r="N8" s="84"/>
      <c r="O8" s="85"/>
    </row>
    <row r="9" spans="2:15" ht="14.25" customHeight="1" x14ac:dyDescent="0.3">
      <c r="B9" s="73" t="str">
        <f>IF(TRUE,HYPERLINK("#'EN 16931'!A"&amp;MATCH("BT-35", 'EN 16931'!A:A, 0),"BT-35"))</f>
        <v>BT-35</v>
      </c>
      <c r="C9" s="74"/>
      <c r="D9" s="74"/>
      <c r="E9" s="74"/>
      <c r="F9" s="74"/>
      <c r="G9" s="74"/>
      <c r="H9" s="75"/>
      <c r="I9" s="73" t="str">
        <f>IF(TRUE,HYPERLINK("#'EN 16931'!A"&amp;MATCH("BT-50", 'EN 16931'!A:A, 0),"BT-50"))</f>
        <v>BT-50</v>
      </c>
      <c r="J9" s="74"/>
      <c r="K9" s="74"/>
      <c r="L9" s="74"/>
      <c r="M9" s="74"/>
      <c r="N9" s="74"/>
      <c r="O9" s="75"/>
    </row>
    <row r="10" spans="2:15" x14ac:dyDescent="0.3">
      <c r="B10" s="73" t="str">
        <f>IF(TRUE,HYPERLINK("#'EN 16931'!A"&amp;MATCH("BT-36", 'EN 16931'!A:A, 0),"BT-36"))</f>
        <v>BT-36</v>
      </c>
      <c r="C10" s="74"/>
      <c r="D10" s="74"/>
      <c r="E10" s="74"/>
      <c r="F10" s="74"/>
      <c r="G10" s="74"/>
      <c r="H10" s="75"/>
      <c r="I10" s="73" t="str">
        <f>IF(TRUE,HYPERLINK("#'EN 16931'!A"&amp;MATCH("BT-51", 'EN 16931'!A:A, 0),"BT-51"))</f>
        <v>BT-51</v>
      </c>
      <c r="J10" s="74"/>
      <c r="K10" s="74"/>
      <c r="L10" s="74"/>
      <c r="M10" s="74"/>
      <c r="N10" s="74"/>
      <c r="O10" s="75"/>
    </row>
    <row r="11" spans="2:15" x14ac:dyDescent="0.3">
      <c r="B11" s="73" t="str">
        <f>IF(TRUE,HYPERLINK("#'EN 16931'!A"&amp;MATCH("BT-37",'EN 16931'!A:A,0),"BT-38 BT-37"))</f>
        <v>BT-38 BT-37</v>
      </c>
      <c r="C11" s="74"/>
      <c r="D11" s="74"/>
      <c r="E11" s="74"/>
      <c r="F11" s="74"/>
      <c r="G11" s="74"/>
      <c r="H11" s="75"/>
      <c r="I11" s="73" t="str">
        <f>IF(TRUE,HYPERLINK("#'EN 16931'!A"&amp;MATCH("BT-52", 'EN 16931'!A:A, 0),"BT-53 BT-52"))</f>
        <v>BT-53 BT-52</v>
      </c>
      <c r="J11" s="74"/>
      <c r="K11" s="74"/>
      <c r="L11" s="74"/>
      <c r="M11" s="74"/>
      <c r="N11" s="74"/>
      <c r="O11" s="75"/>
    </row>
    <row r="12" spans="2:15" x14ac:dyDescent="0.3">
      <c r="B12" s="70" t="str">
        <f>IF(TRUE,HYPERLINK("#'EN 16931'!A"&amp;MATCH("BT-40", 'EN 16931'!A:A, 0),"BT-40"))</f>
        <v>BT-40</v>
      </c>
      <c r="C12" s="76"/>
      <c r="D12" s="76"/>
      <c r="E12" s="76"/>
      <c r="F12" s="76"/>
      <c r="G12" s="76"/>
      <c r="H12" s="77"/>
      <c r="I12" s="70" t="str">
        <f>IF(TRUE,HYPERLINK("#'EN 16931'!A"&amp;MATCH("BT-55", 'EN 16931'!A:A, 0),"BT-55"))</f>
        <v>BT-55</v>
      </c>
      <c r="J12" s="76"/>
      <c r="K12" s="76"/>
      <c r="L12" s="76"/>
      <c r="M12" s="76"/>
      <c r="N12" s="76"/>
      <c r="O12" s="77"/>
    </row>
    <row r="13" spans="2:15" x14ac:dyDescent="0.3">
      <c r="B13" s="70" t="str">
        <f>IF(TRUE,HYPERLINK("#'EN 16931'!A"&amp;MATCH("BT-34",'EN 16931'!A:A,0),"ID Peppol: scheme-id:BT-34"))</f>
        <v>ID Peppol: scheme-id:BT-34</v>
      </c>
      <c r="C13" s="71"/>
      <c r="D13" s="71"/>
      <c r="E13" s="71"/>
      <c r="F13" s="71"/>
      <c r="G13" s="71"/>
      <c r="H13" s="72"/>
      <c r="I13" s="70" t="str">
        <f>IF(TRUE,HYPERLINK("#'EN 16931'!A"&amp;MATCH("BT-49",'EN 16931'!A:A,0),"ID Peppol: scheme-id:BT-49"))</f>
        <v>ID Peppol: scheme-id:BT-49</v>
      </c>
      <c r="J13" s="71"/>
      <c r="K13" s="71"/>
      <c r="L13" s="71"/>
      <c r="M13" s="71"/>
      <c r="N13" s="71"/>
      <c r="O13" s="72"/>
    </row>
    <row r="14" spans="2:15" x14ac:dyDescent="0.3">
      <c r="B14" s="73" t="str">
        <f>IF(TRUE,HYPERLINK("#'EN 16931'!A"&amp;MATCH("BT-31", 'EN 16931'!A:A, 0),"N° TVA: BT-31"))</f>
        <v>N° TVA: BT-31</v>
      </c>
      <c r="C14" s="74"/>
      <c r="D14" s="74"/>
      <c r="E14" s="74"/>
      <c r="F14" s="74"/>
      <c r="G14" s="74"/>
      <c r="H14" s="75"/>
      <c r="I14" s="73" t="str">
        <f>IF(TRUE,HYPERLINK("#'EN 16931'!A"&amp;MATCH("BT-48", 'EN 16931'!A:A, 0),"N° TVA: BT-48"))</f>
        <v>N° TVA: BT-48</v>
      </c>
      <c r="J14" s="74"/>
      <c r="K14" s="74"/>
      <c r="L14" s="74"/>
      <c r="M14" s="74"/>
      <c r="N14" s="74"/>
      <c r="O14" s="75"/>
    </row>
    <row r="15" spans="2:15" x14ac:dyDescent="0.3">
      <c r="B15" s="73" t="str">
        <f>IF(TRUE,HYPERLINK("#'EN 16931'!A"&amp;MATCH("BT-30", 'EN 16931'!A:A, 0),"Identifiant légal: BT-30"))</f>
        <v>Identifiant légal: BT-30</v>
      </c>
      <c r="C15" s="74"/>
      <c r="D15" s="74"/>
      <c r="E15" s="74"/>
      <c r="F15" s="74"/>
      <c r="G15" s="74"/>
      <c r="H15" s="75"/>
      <c r="I15" s="73" t="str">
        <f>IF(TRUE,HYPERLINK("#'EN 16931'!A"&amp;MATCH("BT-47", 'EN 16931'!A:A, 0),"Identifiant légal: BT-47"))</f>
        <v>Identifiant légal: BT-47</v>
      </c>
      <c r="J15" s="74"/>
      <c r="K15" s="74"/>
      <c r="L15" s="74"/>
      <c r="M15" s="74"/>
      <c r="N15" s="74"/>
      <c r="O15" s="75"/>
    </row>
    <row r="16" spans="2:15" x14ac:dyDescent="0.3">
      <c r="B16" s="73" t="str">
        <f>IF(TRUE,HYPERLINK("#'EN 16931'!A"&amp;MATCH("BT-32", 'EN 16931'!A:A, 0),"N° fiscal: BT-32"))</f>
        <v>N° fiscal: BT-32</v>
      </c>
      <c r="C16" s="74"/>
      <c r="D16" s="74"/>
      <c r="E16" s="74"/>
      <c r="F16" s="74"/>
      <c r="G16" s="74"/>
      <c r="H16" s="75"/>
      <c r="I16" s="79"/>
      <c r="J16" s="74"/>
      <c r="K16" s="74"/>
      <c r="L16" s="74"/>
      <c r="M16" s="74"/>
      <c r="N16" s="74"/>
      <c r="O16" s="75"/>
    </row>
    <row r="17" spans="2:15" x14ac:dyDescent="0.3">
      <c r="B17" s="78"/>
      <c r="C17" s="76"/>
      <c r="D17" s="76"/>
      <c r="E17" s="76"/>
      <c r="F17" s="76"/>
      <c r="G17" s="76"/>
      <c r="H17" s="77"/>
      <c r="I17" s="79"/>
      <c r="J17" s="74"/>
      <c r="K17" s="74"/>
      <c r="L17" s="74"/>
      <c r="M17" s="74"/>
      <c r="N17" s="74"/>
      <c r="O17" s="75"/>
    </row>
    <row r="18" spans="2:15" x14ac:dyDescent="0.3">
      <c r="B18" s="78" t="s">
        <v>1982</v>
      </c>
      <c r="C18" s="76"/>
      <c r="D18" s="76"/>
      <c r="E18" s="76"/>
      <c r="F18" s="76"/>
      <c r="G18" s="76"/>
      <c r="H18" s="77"/>
      <c r="I18" s="78" t="s">
        <v>1982</v>
      </c>
      <c r="J18" s="74"/>
      <c r="K18" s="74"/>
      <c r="L18" s="74"/>
      <c r="M18" s="74"/>
      <c r="N18" s="74"/>
      <c r="O18" s="75"/>
    </row>
    <row r="19" spans="2:15" x14ac:dyDescent="0.3">
      <c r="B19" s="70" t="str">
        <f>IF(TRUE,HYPERLINK("#'EN 16931'!A"&amp;MATCH("BT-41", 'EN 16931'!A:A, 0),"BT-41"))</f>
        <v>BT-41</v>
      </c>
      <c r="C19" s="76"/>
      <c r="D19" s="76"/>
      <c r="E19" s="76"/>
      <c r="F19" s="76"/>
      <c r="G19" s="76"/>
      <c r="H19" s="77"/>
      <c r="I19" s="73" t="str">
        <f>IF(TRUE,HYPERLINK("#'EN 16931'!A"&amp;MATCH("BT-56", 'EN 16931'!A:A, 0),"BT-56"))</f>
        <v>BT-56</v>
      </c>
      <c r="J19" s="74"/>
      <c r="K19" s="74"/>
      <c r="L19" s="74"/>
      <c r="M19" s="74"/>
      <c r="N19" s="74"/>
      <c r="O19" s="75"/>
    </row>
    <row r="20" spans="2:15" x14ac:dyDescent="0.3">
      <c r="B20" s="73" t="str">
        <f>IF(TRUE,HYPERLINK("#'EN 16931'!A"&amp;MATCH("BT-42", 'EN 16931'!A:A, 0),"Tél.: BT-42"))</f>
        <v>Tél.: BT-42</v>
      </c>
      <c r="C20" s="74"/>
      <c r="D20" s="74"/>
      <c r="E20" s="74"/>
      <c r="F20" s="74"/>
      <c r="G20" s="74"/>
      <c r="H20" s="75"/>
      <c r="I20" s="73" t="str">
        <f>IF(TRUE,HYPERLINK("#'EN 16931'!A"&amp;MATCH("BT-57", 'EN 16931'!A:A, 0),"Tél.: BT-57"))</f>
        <v>Tél.: BT-57</v>
      </c>
      <c r="J20" s="74"/>
      <c r="K20" s="74"/>
      <c r="L20" s="74"/>
      <c r="M20" s="74"/>
      <c r="N20" s="74"/>
      <c r="O20" s="75"/>
    </row>
    <row r="21" spans="2:15" ht="15" thickBot="1" x14ac:dyDescent="0.35">
      <c r="B21" s="94" t="str">
        <f>IF(TRUE,HYPERLINK("#'EN 16931'!A"&amp;MATCH("BT-43", 'EN 16931'!A:A, 0),"E-mail: BT-43"))</f>
        <v>E-mail: BT-43</v>
      </c>
      <c r="C21" s="95"/>
      <c r="D21" s="95"/>
      <c r="E21" s="95"/>
      <c r="F21" s="95"/>
      <c r="G21" s="95"/>
      <c r="H21" s="96"/>
      <c r="I21" s="99" t="str">
        <f>IF(TRUE,HYPERLINK("#'EN 16931'!A"&amp;MATCH("BT-58", 'EN 16931'!A:A, 0),"E-mail: BT-58"))</f>
        <v>E-mail: BT-58</v>
      </c>
      <c r="J21" s="100"/>
      <c r="K21" s="100"/>
      <c r="L21" s="100"/>
      <c r="M21" s="100"/>
      <c r="N21" s="100"/>
      <c r="O21" s="101"/>
    </row>
    <row r="22" spans="2:15" ht="15" thickBot="1" x14ac:dyDescent="0.35">
      <c r="B22" s="18"/>
      <c r="C22" s="18"/>
      <c r="D22" s="19"/>
      <c r="E22" s="19"/>
      <c r="F22" s="19"/>
      <c r="G22" s="19"/>
      <c r="H22" s="22"/>
      <c r="I22" s="18"/>
      <c r="J22" s="18"/>
      <c r="K22" s="18"/>
      <c r="L22" s="18"/>
      <c r="M22" s="18"/>
      <c r="N22" s="18"/>
      <c r="O22" s="18"/>
    </row>
    <row r="23" spans="2:15" ht="15" thickBot="1" x14ac:dyDescent="0.35">
      <c r="B23" s="23" t="s">
        <v>1983</v>
      </c>
      <c r="C23" s="25"/>
      <c r="I23" s="18"/>
      <c r="J23" s="18"/>
      <c r="K23" s="18"/>
      <c r="L23" s="18"/>
      <c r="M23" s="18"/>
      <c r="N23" s="18"/>
      <c r="O23" s="18"/>
    </row>
    <row r="24" spans="2:15" x14ac:dyDescent="0.3">
      <c r="B24" s="90" t="s">
        <v>1984</v>
      </c>
      <c r="C24" s="84"/>
      <c r="D24" s="84"/>
      <c r="E24" s="84"/>
      <c r="F24" s="84"/>
      <c r="G24" s="84"/>
      <c r="H24" s="84"/>
      <c r="I24" s="102" t="str">
        <f>IF(TRUE,HYPERLINK("#'EN 16931'!A"&amp;MATCH("BT-13", 'EN 16931'!A:A, 0),"BT-13"))</f>
        <v>BT-13</v>
      </c>
      <c r="J24" s="84"/>
      <c r="K24" s="84"/>
      <c r="L24" s="84"/>
      <c r="M24" s="84"/>
      <c r="N24" s="84"/>
      <c r="O24" s="85"/>
    </row>
    <row r="25" spans="2:15" x14ac:dyDescent="0.3">
      <c r="B25" s="79" t="s">
        <v>2000</v>
      </c>
      <c r="C25" s="74"/>
      <c r="D25" s="74"/>
      <c r="E25" s="74"/>
      <c r="F25" s="74"/>
      <c r="G25" s="74"/>
      <c r="H25" s="74"/>
      <c r="I25" s="97" t="str">
        <f>IF(TRUE,HYPERLINK("#'EN 16931'!A"&amp;MATCH("BT-19", 'EN 16931'!A:A, 0),"BT-19"))</f>
        <v>BT-19</v>
      </c>
      <c r="J25" s="74"/>
      <c r="K25" s="74"/>
      <c r="L25" s="74"/>
      <c r="M25" s="74"/>
      <c r="N25" s="74"/>
      <c r="O25" s="75"/>
    </row>
    <row r="26" spans="2:15" x14ac:dyDescent="0.3">
      <c r="B26" s="79" t="s">
        <v>1985</v>
      </c>
      <c r="C26" s="74"/>
      <c r="D26" s="74"/>
      <c r="E26" s="74"/>
      <c r="F26" s="74"/>
      <c r="G26" s="74"/>
      <c r="H26" s="74"/>
      <c r="I26" s="97" t="str">
        <f>IF(TRUE,HYPERLINK("#'EN 16931'!A"&amp;MATCH("BT-12", 'EN 16931'!A:A, 0),"BT-12"))</f>
        <v>BT-12</v>
      </c>
      <c r="J26" s="74"/>
      <c r="K26" s="74"/>
      <c r="L26" s="74"/>
      <c r="M26" s="74"/>
      <c r="N26" s="74"/>
      <c r="O26" s="75"/>
    </row>
    <row r="27" spans="2:15" x14ac:dyDescent="0.3">
      <c r="B27" s="79" t="s">
        <v>2001</v>
      </c>
      <c r="C27" s="74"/>
      <c r="D27" s="74"/>
      <c r="E27" s="74"/>
      <c r="F27" s="74"/>
      <c r="G27" s="74"/>
      <c r="H27" s="74"/>
      <c r="I27" s="97" t="str">
        <f>IF(TRUE,HYPERLINK("#'EN 16931'!A"&amp;MATCH("BT-73", 'EN 16931'!A:A, 0),"BT-73 - BT-74"))</f>
        <v>BT-73 - BT-74</v>
      </c>
      <c r="J27" s="74"/>
      <c r="K27" s="74"/>
      <c r="L27" s="74"/>
      <c r="M27" s="74"/>
      <c r="N27" s="74"/>
      <c r="O27" s="75"/>
    </row>
    <row r="28" spans="2:15" x14ac:dyDescent="0.3">
      <c r="B28" s="79" t="s">
        <v>2002</v>
      </c>
      <c r="C28" s="74"/>
      <c r="D28" s="74"/>
      <c r="E28" s="74"/>
      <c r="F28" s="74"/>
      <c r="G28" s="74"/>
      <c r="H28" s="74"/>
      <c r="I28" s="97" t="str">
        <f>IF(TRUE,HYPERLINK("#'EN 16931'!A"&amp;MATCH("BT-5", 'EN 16931'!A:A, 0),"BT-5"))</f>
        <v>BT-5</v>
      </c>
      <c r="J28" s="74"/>
      <c r="K28" s="74"/>
      <c r="L28" s="74"/>
      <c r="M28" s="74"/>
      <c r="N28" s="74"/>
      <c r="O28" s="75"/>
    </row>
    <row r="29" spans="2:15" x14ac:dyDescent="0.3">
      <c r="B29" s="79" t="s">
        <v>2003</v>
      </c>
      <c r="C29" s="74"/>
      <c r="D29" s="74"/>
      <c r="E29" s="74"/>
      <c r="F29" s="74"/>
      <c r="G29" s="74"/>
      <c r="H29" s="74"/>
      <c r="I29" s="97"/>
      <c r="J29" s="97"/>
      <c r="K29" s="97"/>
      <c r="L29" s="97"/>
      <c r="M29" s="97"/>
      <c r="N29" s="97"/>
      <c r="O29" s="98"/>
    </row>
    <row r="30" spans="2:15" ht="15" thickBot="1" x14ac:dyDescent="0.35">
      <c r="B30" s="94" t="str">
        <f>IF(TRUE,HYPERLINK("#'EN 16931'!A"&amp;MATCH("BT-22", 'EN 16931'!A:A, 0),"BT-22"))</f>
        <v>BT-22</v>
      </c>
      <c r="C30" s="95"/>
      <c r="D30" s="95"/>
      <c r="E30" s="95"/>
      <c r="F30" s="95"/>
      <c r="G30" s="95"/>
      <c r="H30" s="95"/>
      <c r="I30" s="103"/>
      <c r="J30" s="95"/>
      <c r="K30" s="95"/>
      <c r="L30" s="95"/>
      <c r="M30" s="95"/>
      <c r="N30" s="95"/>
      <c r="O30" s="96"/>
    </row>
    <row r="31" spans="2:15" ht="15" thickBot="1" x14ac:dyDescent="0.35">
      <c r="B31" s="18"/>
      <c r="C31" s="18"/>
      <c r="D31" s="18"/>
      <c r="E31" s="18"/>
      <c r="F31" s="18"/>
      <c r="G31" s="18"/>
      <c r="H31" s="18"/>
      <c r="I31" s="18"/>
      <c r="J31" s="18"/>
      <c r="K31" s="18"/>
      <c r="L31" s="18"/>
      <c r="M31" s="18"/>
      <c r="N31" s="18"/>
      <c r="O31" s="18"/>
    </row>
    <row r="32" spans="2:15" ht="15" thickBot="1" x14ac:dyDescent="0.35">
      <c r="B32" s="87" t="s">
        <v>1999</v>
      </c>
      <c r="C32" s="88"/>
      <c r="I32" s="18"/>
      <c r="J32" s="18"/>
      <c r="K32" s="18"/>
      <c r="L32" s="18"/>
      <c r="M32" s="18"/>
      <c r="N32" s="18"/>
      <c r="O32" s="18"/>
    </row>
    <row r="33" spans="2:15" x14ac:dyDescent="0.3">
      <c r="B33" s="90" t="s">
        <v>1986</v>
      </c>
      <c r="C33" s="84"/>
      <c r="D33" s="84"/>
      <c r="E33" s="84"/>
      <c r="F33" s="84"/>
      <c r="G33" s="84"/>
      <c r="H33" s="84"/>
      <c r="I33" s="102" t="str">
        <f>IF(TRUE,HYPERLINK("#'EN 16931'!A"&amp;MATCH("BT-83", 'EN 16931'!A:A, 0),"BT-83"))</f>
        <v>BT-83</v>
      </c>
      <c r="J33" s="84"/>
      <c r="K33" s="84"/>
      <c r="L33" s="84"/>
      <c r="M33" s="84"/>
      <c r="N33" s="84"/>
      <c r="O33" s="85"/>
    </row>
    <row r="34" spans="2:15" x14ac:dyDescent="0.3">
      <c r="B34" s="79" t="s">
        <v>1987</v>
      </c>
      <c r="C34" s="74"/>
      <c r="D34" s="74"/>
      <c r="E34" s="74"/>
      <c r="F34" s="74"/>
      <c r="G34" s="74"/>
      <c r="H34" s="74"/>
      <c r="I34" s="97" t="str">
        <f>IF(TRUE,HYPERLINK("#'EN 16931'!A"&amp;MATCH("BT-9", 'EN 16931'!A:A, 0),"BT-9"))</f>
        <v>BT-9</v>
      </c>
      <c r="J34" s="74"/>
      <c r="K34" s="74"/>
      <c r="L34" s="74"/>
      <c r="M34" s="74"/>
      <c r="N34" s="74"/>
      <c r="O34" s="75"/>
    </row>
    <row r="35" spans="2:15" x14ac:dyDescent="0.3">
      <c r="B35" s="79" t="s">
        <v>2004</v>
      </c>
      <c r="C35" s="74"/>
      <c r="D35" s="74"/>
      <c r="E35" s="74"/>
      <c r="F35" s="74"/>
      <c r="G35" s="74"/>
      <c r="H35" s="74"/>
      <c r="I35" s="74"/>
      <c r="J35" s="74"/>
      <c r="K35" s="74"/>
      <c r="L35" s="74"/>
      <c r="M35" s="74"/>
      <c r="N35" s="74"/>
      <c r="O35" s="75"/>
    </row>
    <row r="36" spans="2:15" ht="15" thickBot="1" x14ac:dyDescent="0.35">
      <c r="B36" s="94" t="str">
        <f>IF(TRUE,HYPERLINK("#'EN 16931'!A"&amp;MATCH("BT-20", 'EN 16931'!A:A, 0),"BT-20"))</f>
        <v>BT-20</v>
      </c>
      <c r="C36" s="103"/>
      <c r="D36" s="103"/>
      <c r="E36" s="103"/>
      <c r="F36" s="103"/>
      <c r="G36" s="103"/>
      <c r="H36" s="103"/>
      <c r="I36" s="103"/>
      <c r="J36" s="103"/>
      <c r="K36" s="103"/>
      <c r="L36" s="103"/>
      <c r="M36" s="103"/>
      <c r="N36" s="103"/>
      <c r="O36" s="104"/>
    </row>
    <row r="37" spans="2:15" ht="15" thickBot="1" x14ac:dyDescent="0.35">
      <c r="C37" s="22"/>
      <c r="D37" s="22"/>
      <c r="E37" s="22"/>
      <c r="F37" s="22"/>
      <c r="G37" s="22"/>
      <c r="H37" s="22"/>
      <c r="I37" s="22"/>
      <c r="J37" s="22"/>
      <c r="K37" s="22"/>
      <c r="L37" s="22"/>
      <c r="M37" s="22"/>
      <c r="N37" s="22"/>
      <c r="O37" s="22"/>
    </row>
    <row r="38" spans="2:15" ht="15" thickBot="1" x14ac:dyDescent="0.35">
      <c r="B38" s="48" t="s">
        <v>2929</v>
      </c>
      <c r="C38" s="49"/>
      <c r="D38" s="47"/>
      <c r="I38" s="18"/>
      <c r="J38" s="18"/>
      <c r="K38" s="18"/>
      <c r="L38" s="18"/>
      <c r="M38" s="18"/>
      <c r="N38" s="18"/>
      <c r="O38" s="18"/>
    </row>
    <row r="39" spans="2:15" x14ac:dyDescent="0.3">
      <c r="B39" s="90" t="s">
        <v>2006</v>
      </c>
      <c r="C39" s="84"/>
      <c r="D39" s="84"/>
      <c r="E39" s="84"/>
      <c r="F39" s="105" t="str">
        <f>IF(TRUE,HYPERLINK("#'EN 16931'!A"&amp;MATCH("BT-107", 'EN 16931'!A:A, 0),"BT-107"))</f>
        <v>BT-107</v>
      </c>
      <c r="G39" s="112"/>
      <c r="H39" s="45"/>
      <c r="I39" s="84" t="s">
        <v>1988</v>
      </c>
      <c r="J39" s="84"/>
      <c r="K39" s="84"/>
      <c r="L39" s="84"/>
      <c r="M39" s="84"/>
      <c r="N39" s="105" t="str">
        <f>IF(TRUE,HYPERLINK("#'EN 16931'!A"&amp;MATCH("BT-109", 'EN 16931'!A:A, 0),"BT-109"))</f>
        <v>BT-109</v>
      </c>
      <c r="O39" s="106"/>
    </row>
    <row r="40" spans="2:15" x14ac:dyDescent="0.3">
      <c r="B40" s="79" t="s">
        <v>2007</v>
      </c>
      <c r="C40" s="74"/>
      <c r="D40" s="74"/>
      <c r="E40" s="74"/>
      <c r="F40" s="91" t="str">
        <f>IF(TRUE,HYPERLINK("#'EN 16931'!A"&amp;MATCH("BT-108", 'EN 16931'!A:A, 0),"BT-108"))</f>
        <v>BT-108</v>
      </c>
      <c r="G40" s="92"/>
      <c r="H40" s="44"/>
      <c r="I40" s="74" t="s">
        <v>1989</v>
      </c>
      <c r="J40" s="74"/>
      <c r="K40" s="74"/>
      <c r="L40" s="74"/>
      <c r="M40" s="74"/>
      <c r="N40" s="91" t="str">
        <f>IF(TRUE,HYPERLINK("#'EN 16931'!A"&amp;MATCH("BT-110", 'EN 16931'!A:A, 0),"BT-110"))</f>
        <v>BT-110</v>
      </c>
      <c r="O40" s="93"/>
    </row>
    <row r="41" spans="2:15" x14ac:dyDescent="0.3">
      <c r="B41" s="79" t="s">
        <v>2931</v>
      </c>
      <c r="C41" s="74"/>
      <c r="D41" s="74"/>
      <c r="E41" s="74"/>
      <c r="F41" s="91" t="str">
        <f>IF(TRUE,HYPERLINK("#'EN 16931'!A"&amp;MATCH("BT-113", 'EN 16931'!A:A, 0),"BT-113"))</f>
        <v>BT-113</v>
      </c>
      <c r="G41" s="92"/>
      <c r="H41" s="44"/>
      <c r="I41" s="74" t="s">
        <v>1990</v>
      </c>
      <c r="J41" s="74"/>
      <c r="K41" s="74"/>
      <c r="L41" s="74"/>
      <c r="M41" s="74"/>
      <c r="N41" s="91" t="str">
        <f>IF(TRUE,HYPERLINK("#'EN 16931'!A"&amp;MATCH("BT-112", 'EN 16931'!A:A, 0),"BT-112"))</f>
        <v>BT-112</v>
      </c>
      <c r="O41" s="93"/>
    </row>
    <row r="42" spans="2:15" ht="15" thickBot="1" x14ac:dyDescent="0.35">
      <c r="B42" s="107" t="s">
        <v>2008</v>
      </c>
      <c r="C42" s="95"/>
      <c r="D42" s="95"/>
      <c r="E42" s="95"/>
      <c r="F42" s="108" t="str">
        <f>IF(TRUE,HYPERLINK("#'EN 16931'!A"&amp;MATCH("BT-114", 'EN 16931'!A:A, 0),"BT-114"))</f>
        <v>BT-114</v>
      </c>
      <c r="G42" s="109"/>
      <c r="H42" s="46"/>
      <c r="I42" s="113" t="s">
        <v>2930</v>
      </c>
      <c r="J42" s="113"/>
      <c r="K42" s="113"/>
      <c r="L42" s="113"/>
      <c r="M42" s="113"/>
      <c r="N42" s="114" t="str">
        <f>IF(TRUE,HYPERLINK("#'EN 16931'!A"&amp;MATCH("BT-115", 'EN 16931'!A:A, 0),"BT-115"))</f>
        <v>BT-115</v>
      </c>
      <c r="O42" s="115"/>
    </row>
    <row r="43" spans="2:15" ht="15" thickBot="1" x14ac:dyDescent="0.35"/>
    <row r="44" spans="2:15" ht="15" thickBot="1" x14ac:dyDescent="0.35">
      <c r="B44" s="87" t="s">
        <v>1991</v>
      </c>
      <c r="C44" s="88"/>
      <c r="I44" s="18"/>
      <c r="J44" s="18"/>
      <c r="K44" s="18"/>
      <c r="L44" s="18"/>
      <c r="M44" s="18"/>
      <c r="N44" s="18"/>
      <c r="O44" s="18"/>
    </row>
    <row r="45" spans="2:15" x14ac:dyDescent="0.3">
      <c r="B45" s="90" t="s">
        <v>1993</v>
      </c>
      <c r="C45" s="84"/>
      <c r="D45" s="84"/>
      <c r="E45" s="84"/>
      <c r="F45" s="105" t="str">
        <f>IF(TRUE,HYPERLINK("#'EN 16931'!A"&amp;MATCH("BT-62", 'EN 16931'!A:A, 0),"BT-62"))</f>
        <v>BT-62</v>
      </c>
      <c r="G45" s="112"/>
      <c r="H45" s="27"/>
      <c r="I45" s="84" t="s">
        <v>1992</v>
      </c>
      <c r="J45" s="84"/>
      <c r="K45" s="84"/>
      <c r="L45" s="84"/>
      <c r="M45" s="84"/>
      <c r="N45" s="105" t="str">
        <f>IF(TRUE,HYPERLINK("#'EN 16931'!A"&amp;MATCH("BT-7", 'EN 16931'!A:A, 0),"BT-7"))</f>
        <v>BT-7</v>
      </c>
      <c r="O45" s="106"/>
    </row>
    <row r="46" spans="2:15" ht="15" thickBot="1" x14ac:dyDescent="0.35">
      <c r="B46" s="107" t="s">
        <v>1994</v>
      </c>
      <c r="C46" s="95"/>
      <c r="D46" s="95"/>
      <c r="E46" s="95"/>
      <c r="F46" s="108" t="str">
        <f>IF(TRUE,HYPERLINK("#'EN 16931'!A"&amp;MATCH("BT-63", 'EN 16931'!A:A, 0),"BT-63"))</f>
        <v>BT-63</v>
      </c>
      <c r="G46" s="109"/>
      <c r="H46" s="20"/>
      <c r="I46" s="110" t="s">
        <v>2009</v>
      </c>
      <c r="J46" s="110"/>
      <c r="K46" s="110"/>
      <c r="L46" s="110"/>
      <c r="M46" s="110"/>
      <c r="N46" s="108" t="str">
        <f>IF(TRUE,HYPERLINK("#'EN 16931'!A"&amp;MATCH("BT-111", 'EN 16931'!A:A, 0),"BT-111"))</f>
        <v>BT-111</v>
      </c>
      <c r="O46" s="111"/>
    </row>
    <row r="47" spans="2:15" ht="15" thickBot="1" x14ac:dyDescent="0.35">
      <c r="B47" s="26"/>
      <c r="C47" s="26"/>
      <c r="D47" s="26"/>
      <c r="E47" s="26"/>
      <c r="F47" s="26"/>
      <c r="G47" s="26"/>
    </row>
    <row r="48" spans="2:15" ht="15" thickBot="1" x14ac:dyDescent="0.35">
      <c r="B48" s="87" t="s">
        <v>2005</v>
      </c>
      <c r="C48" s="88"/>
      <c r="I48" s="18"/>
      <c r="J48" s="18"/>
      <c r="K48" s="18"/>
      <c r="L48" s="18"/>
      <c r="M48" s="18"/>
      <c r="N48" s="18"/>
      <c r="O48" s="18"/>
    </row>
    <row r="49" spans="2:23" x14ac:dyDescent="0.3">
      <c r="B49" s="90" t="s">
        <v>2010</v>
      </c>
      <c r="C49" s="84"/>
      <c r="D49" s="84"/>
      <c r="E49" s="84"/>
      <c r="F49" s="105" t="str">
        <f>IF(TRUE,HYPERLINK("#'EN 16931'!A"&amp;MATCH("BT-70", 'EN 16931'!A:A, 0),"BT-70"))</f>
        <v>BT-70</v>
      </c>
      <c r="G49" s="112"/>
      <c r="H49" s="27"/>
      <c r="I49" s="84" t="s">
        <v>2011</v>
      </c>
      <c r="J49" s="84"/>
      <c r="K49" s="84"/>
      <c r="L49" s="84"/>
      <c r="M49" s="84"/>
      <c r="N49" s="105" t="str">
        <f>IF(TRUE,HYPERLINK("#'EN 16931'!A"&amp;MATCH("BT-75", 'EN 16931'!A:A, 0),"BT-75"))</f>
        <v>BT-75</v>
      </c>
      <c r="O49" s="106"/>
    </row>
    <row r="50" spans="2:23" x14ac:dyDescent="0.3">
      <c r="B50" s="79" t="s">
        <v>1996</v>
      </c>
      <c r="C50" s="74"/>
      <c r="D50" s="74"/>
      <c r="E50" s="74"/>
      <c r="F50" s="91" t="str">
        <f>IF(TRUE,HYPERLINK("#'EN 16931'!A"&amp;MATCH("BT-71", 'EN 16931'!A:A, 0),"BT-71"))</f>
        <v>BT-71</v>
      </c>
      <c r="G50" s="92"/>
      <c r="H50" s="28"/>
      <c r="I50" s="116"/>
      <c r="J50" s="116"/>
      <c r="K50" s="116"/>
      <c r="L50" s="116"/>
      <c r="M50" s="116"/>
      <c r="N50" s="91" t="str">
        <f>IF(TRUE,HYPERLINK("#'EN 16931'!A"&amp;MATCH("BT-76", 'EN 16931'!A:A, 0),"BT-76"))</f>
        <v>BT-76</v>
      </c>
      <c r="O50" s="93"/>
    </row>
    <row r="51" spans="2:23" x14ac:dyDescent="0.3">
      <c r="B51" s="79" t="s">
        <v>1995</v>
      </c>
      <c r="C51" s="74"/>
      <c r="D51" s="74"/>
      <c r="E51" s="74"/>
      <c r="F51" s="91" t="str">
        <f>IF(TRUE,HYPERLINK("#'EN 16931'!A"&amp;MATCH("BT-72", 'EN 16931'!A:A, 0),"BT-72"))</f>
        <v>BT-72</v>
      </c>
      <c r="G51" s="92"/>
      <c r="H51" s="28"/>
      <c r="I51" s="116"/>
      <c r="J51" s="116"/>
      <c r="K51" s="116"/>
      <c r="L51" s="116"/>
      <c r="M51" s="116"/>
      <c r="N51" s="91" t="str">
        <f>IF(TRUE,HYPERLINK("#'EN 16931'!A"&amp;MATCH("BT-77", 'EN 16931'!A:A, 0),"BT-78 BT-77"))</f>
        <v>BT-78 BT-77</v>
      </c>
      <c r="O51" s="93"/>
    </row>
    <row r="52" spans="2:23" ht="15" thickBot="1" x14ac:dyDescent="0.35">
      <c r="B52" s="107"/>
      <c r="C52" s="95"/>
      <c r="D52" s="95"/>
      <c r="E52" s="95"/>
      <c r="F52" s="109"/>
      <c r="G52" s="109"/>
      <c r="H52" s="20"/>
      <c r="I52" s="126"/>
      <c r="J52" s="126"/>
      <c r="K52" s="126"/>
      <c r="L52" s="126"/>
      <c r="M52" s="126"/>
      <c r="N52" s="108" t="str">
        <f>IF(TRUE,HYPERLINK("#'EN 16931'!A"&amp;MATCH("BT-80", 'EN 16931'!A:A, 0),"BT-80"))</f>
        <v>BT-80</v>
      </c>
      <c r="O52" s="111"/>
    </row>
    <row r="54" spans="2:23" ht="15" thickBot="1" x14ac:dyDescent="0.35">
      <c r="B54" s="26"/>
      <c r="C54" s="26"/>
      <c r="D54" s="26"/>
      <c r="E54" s="26"/>
      <c r="F54" s="26"/>
      <c r="G54" s="26"/>
      <c r="H54" s="26"/>
      <c r="I54" s="26"/>
      <c r="J54" s="26"/>
      <c r="K54" s="26"/>
      <c r="L54" s="26"/>
      <c r="M54" s="26"/>
      <c r="N54" s="26"/>
    </row>
    <row r="55" spans="2:23" ht="15" thickBot="1" x14ac:dyDescent="0.35">
      <c r="B55" s="123" t="s">
        <v>2023</v>
      </c>
      <c r="C55" s="124"/>
      <c r="D55" s="124"/>
      <c r="E55" s="124"/>
      <c r="F55" s="124"/>
      <c r="G55" s="124"/>
      <c r="H55" s="124"/>
      <c r="I55" s="125"/>
      <c r="J55" s="30"/>
      <c r="K55" s="30"/>
      <c r="L55" s="30"/>
      <c r="M55" s="26"/>
      <c r="N55" s="26"/>
      <c r="O55" s="26"/>
      <c r="P55" s="26"/>
      <c r="Q55" s="26"/>
      <c r="R55" s="26"/>
      <c r="S55" s="26"/>
      <c r="T55" s="26"/>
      <c r="U55" s="26"/>
      <c r="V55" s="26"/>
      <c r="W55" s="26"/>
    </row>
    <row r="56" spans="2:23" ht="15.6" thickTop="1" thickBot="1" x14ac:dyDescent="0.35">
      <c r="B56" s="117" t="s">
        <v>2050</v>
      </c>
      <c r="C56" s="118"/>
      <c r="D56" s="118"/>
      <c r="E56" s="119"/>
      <c r="F56" s="119"/>
      <c r="G56" s="119"/>
      <c r="H56" s="119"/>
      <c r="I56" s="119"/>
      <c r="J56" s="119"/>
      <c r="K56" s="119"/>
      <c r="L56" s="120" t="s">
        <v>2051</v>
      </c>
      <c r="M56" s="121"/>
      <c r="N56" s="121"/>
      <c r="O56" s="121"/>
      <c r="P56" s="121"/>
      <c r="Q56" s="121"/>
      <c r="R56" s="121"/>
      <c r="S56" s="122"/>
      <c r="T56" s="120" t="s">
        <v>2052</v>
      </c>
      <c r="U56" s="121"/>
      <c r="V56" s="121"/>
      <c r="W56" s="135"/>
    </row>
    <row r="57" spans="2:23" ht="15.6" thickTop="1" thickBot="1" x14ac:dyDescent="0.35">
      <c r="B57" s="154" t="str">
        <f>IF(TRUE,HYPERLINK("#'EN 16931'!A"&amp;MATCH("BT-84", 'EN 16931'!A:A, 0),"BT-84"))</f>
        <v>BT-84</v>
      </c>
      <c r="C57" s="144"/>
      <c r="D57" s="144"/>
      <c r="E57" s="155"/>
      <c r="F57" s="155"/>
      <c r="G57" s="155"/>
      <c r="H57" s="155"/>
      <c r="I57" s="155"/>
      <c r="J57" s="155"/>
      <c r="K57" s="155"/>
      <c r="L57" s="156" t="str">
        <f>IF(TRUE,HYPERLINK("#'EN 16931'!A"&amp;MATCH("BT-85",  'EN 16931'!A:A, 0),"BT-85"))</f>
        <v>BT-85</v>
      </c>
      <c r="M57" s="143"/>
      <c r="N57" s="143"/>
      <c r="O57" s="143"/>
      <c r="P57" s="143"/>
      <c r="Q57" s="143"/>
      <c r="R57" s="143"/>
      <c r="S57" s="144"/>
      <c r="T57" s="156" t="str">
        <f>IF(TRUE,HYPERLINK("#'EN 16931'!A"&amp;MATCH("BT-86", 'EN 16931'!A:A, 0),"BT-86"))</f>
        <v>BT-86</v>
      </c>
      <c r="U57" s="143"/>
      <c r="V57" s="143"/>
      <c r="W57" s="145"/>
    </row>
    <row r="58" spans="2:23" ht="15.6" thickTop="1" thickBot="1" x14ac:dyDescent="0.35">
      <c r="B58" s="26"/>
      <c r="C58" s="26"/>
      <c r="D58" s="26"/>
      <c r="E58" s="26"/>
      <c r="F58" s="26"/>
      <c r="G58" s="26"/>
      <c r="H58" s="26"/>
      <c r="I58" s="26"/>
      <c r="J58" s="26"/>
      <c r="K58" s="26"/>
      <c r="L58" s="26"/>
      <c r="M58" s="26"/>
      <c r="N58" s="26"/>
    </row>
    <row r="59" spans="2:23" ht="15" thickBot="1" x14ac:dyDescent="0.35">
      <c r="B59" s="123" t="s">
        <v>2024</v>
      </c>
      <c r="C59" s="124"/>
      <c r="D59" s="124"/>
      <c r="E59" s="124"/>
      <c r="F59" s="124"/>
      <c r="G59" s="124"/>
      <c r="H59" s="124"/>
      <c r="I59" s="125"/>
      <c r="J59" s="30"/>
      <c r="K59" s="30"/>
      <c r="L59" s="30"/>
      <c r="M59" s="26"/>
      <c r="N59" s="26"/>
      <c r="O59" s="26"/>
      <c r="P59" s="26"/>
      <c r="Q59" s="26"/>
      <c r="R59" s="26"/>
      <c r="S59" s="26"/>
      <c r="T59" s="26"/>
      <c r="U59" s="26"/>
      <c r="V59" s="26"/>
      <c r="W59" s="26"/>
    </row>
    <row r="60" spans="2:23" ht="15.6" thickTop="1" thickBot="1" x14ac:dyDescent="0.35">
      <c r="B60" s="133" t="s">
        <v>2013</v>
      </c>
      <c r="C60" s="134"/>
      <c r="D60" s="134"/>
      <c r="E60" s="134"/>
      <c r="F60" s="134"/>
      <c r="G60" s="134"/>
      <c r="H60" s="134"/>
      <c r="I60" s="134"/>
      <c r="J60" s="134"/>
      <c r="K60" s="118"/>
      <c r="L60" s="120" t="s">
        <v>2025</v>
      </c>
      <c r="M60" s="121"/>
      <c r="N60" s="121"/>
      <c r="O60" s="121"/>
      <c r="P60" s="121"/>
      <c r="Q60" s="122"/>
      <c r="R60" s="120" t="s">
        <v>2641</v>
      </c>
      <c r="S60" s="121"/>
      <c r="T60" s="121"/>
      <c r="U60" s="121"/>
      <c r="V60" s="121"/>
      <c r="W60" s="135"/>
    </row>
    <row r="61" spans="2:23" ht="15.6" thickTop="1" thickBot="1" x14ac:dyDescent="0.35">
      <c r="B61" s="142" t="str">
        <f>IF(TRUE,HYPERLINK("#'EN 16931'!A"&amp;MATCH("BT-18", 'EN 16931'!A:A, 0),"BT-18"))</f>
        <v>BT-18</v>
      </c>
      <c r="C61" s="143"/>
      <c r="D61" s="143"/>
      <c r="E61" s="159"/>
      <c r="F61" s="159"/>
      <c r="G61" s="159"/>
      <c r="H61" s="159"/>
      <c r="I61" s="159"/>
      <c r="J61" s="159"/>
      <c r="K61" s="160"/>
      <c r="L61" s="156" t="str">
        <f>IF(TRUE,HYPERLINK("#'EN 16931'!A"&amp;MATCH("BT-123", 'EN 16931'!A:A, 0),"BT-123 / scheme-id"))</f>
        <v>BT-123 / scheme-id</v>
      </c>
      <c r="M61" s="143"/>
      <c r="N61" s="143"/>
      <c r="O61" s="143"/>
      <c r="P61" s="143"/>
      <c r="Q61" s="144"/>
      <c r="R61" s="156" t="str">
        <f>IF(TRUE,HYPERLINK("#'EN 16931'!A"&amp;MATCH("BT-124", 'EN 16931'!A:A, 0),"BT-125 (URL BT-124)"))</f>
        <v>BT-125 (URL BT-124)</v>
      </c>
      <c r="S61" s="143"/>
      <c r="T61" s="143"/>
      <c r="U61" s="143"/>
      <c r="V61" s="143"/>
      <c r="W61" s="145"/>
    </row>
    <row r="62" spans="2:23" ht="15.6" thickTop="1" thickBot="1" x14ac:dyDescent="0.35">
      <c r="B62" s="26"/>
      <c r="C62" s="26"/>
      <c r="D62" s="26"/>
      <c r="E62" s="26"/>
      <c r="F62" s="26"/>
      <c r="G62" s="26"/>
      <c r="H62" s="26"/>
      <c r="I62" s="26"/>
      <c r="J62" s="26"/>
      <c r="K62" s="26"/>
      <c r="L62" s="26"/>
      <c r="M62" s="26"/>
      <c r="N62" s="26"/>
      <c r="O62" s="26"/>
      <c r="P62" s="26"/>
      <c r="Q62" s="26"/>
      <c r="R62" s="26"/>
      <c r="S62" s="26"/>
      <c r="T62" s="26"/>
      <c r="U62" s="26"/>
      <c r="V62" s="26"/>
    </row>
    <row r="63" spans="2:23" ht="15" thickBot="1" x14ac:dyDescent="0.35">
      <c r="B63" s="123" t="s">
        <v>2924</v>
      </c>
      <c r="C63" s="124"/>
      <c r="D63" s="124"/>
      <c r="E63" s="124"/>
      <c r="F63" s="124"/>
      <c r="G63" s="124"/>
      <c r="H63" s="124"/>
      <c r="I63" s="125"/>
      <c r="J63" s="30"/>
      <c r="K63" s="30"/>
      <c r="L63" s="30"/>
      <c r="M63" s="26"/>
      <c r="N63" s="26"/>
      <c r="O63" s="26"/>
      <c r="P63" s="26"/>
      <c r="Q63" s="26"/>
      <c r="R63" s="26"/>
      <c r="S63" s="26"/>
      <c r="T63" s="26"/>
      <c r="U63" s="26"/>
      <c r="V63" s="26"/>
      <c r="W63" s="26"/>
    </row>
    <row r="64" spans="2:23" ht="15.6" thickTop="1" thickBot="1" x14ac:dyDescent="0.35">
      <c r="B64" s="133" t="s">
        <v>2013</v>
      </c>
      <c r="C64" s="134"/>
      <c r="D64" s="134"/>
      <c r="E64" s="134"/>
      <c r="F64" s="134"/>
      <c r="G64" s="134"/>
      <c r="H64" s="134"/>
      <c r="I64" s="134"/>
      <c r="J64" s="134"/>
      <c r="K64" s="134"/>
      <c r="L64" s="134"/>
      <c r="M64" s="134"/>
      <c r="N64" s="118"/>
      <c r="O64" s="121" t="s">
        <v>2925</v>
      </c>
      <c r="P64" s="121"/>
      <c r="Q64" s="121"/>
      <c r="R64" s="121"/>
      <c r="S64" s="121"/>
      <c r="T64" s="121"/>
      <c r="U64" s="121"/>
      <c r="V64" s="121"/>
      <c r="W64" s="135"/>
    </row>
    <row r="65" spans="2:23" ht="15.6" thickTop="1" thickBot="1" x14ac:dyDescent="0.35">
      <c r="B65" s="142" t="str">
        <f>IF(TRUE,HYPERLINK("#'EN 16931'!A"&amp;MATCH("BT-25", 'EN 16931'!A:A, 0),"BT-25"))</f>
        <v>BT-25</v>
      </c>
      <c r="C65" s="143"/>
      <c r="D65" s="143"/>
      <c r="E65" s="143"/>
      <c r="F65" s="143"/>
      <c r="G65" s="143"/>
      <c r="H65" s="143"/>
      <c r="I65" s="143"/>
      <c r="J65" s="143"/>
      <c r="K65" s="143"/>
      <c r="L65" s="143"/>
      <c r="M65" s="143"/>
      <c r="N65" s="144"/>
      <c r="O65" s="143" t="str">
        <f>IF(TRUE,HYPERLINK("#'EN 16931'!A"&amp;MATCH("BT-26", 'EN 16931'!A:A, 0),"BT-26"))</f>
        <v>BT-26</v>
      </c>
      <c r="P65" s="143"/>
      <c r="Q65" s="143"/>
      <c r="R65" s="143"/>
      <c r="S65" s="143"/>
      <c r="T65" s="143"/>
      <c r="U65" s="143"/>
      <c r="V65" s="143"/>
      <c r="W65" s="145"/>
    </row>
    <row r="66" spans="2:23" ht="15.6" thickTop="1" thickBot="1" x14ac:dyDescent="0.35">
      <c r="B66" s="26"/>
      <c r="C66" s="26"/>
      <c r="D66" s="26"/>
      <c r="E66" s="26"/>
      <c r="F66" s="26"/>
      <c r="G66" s="26"/>
      <c r="H66" s="26"/>
      <c r="I66" s="26"/>
      <c r="J66" s="26"/>
      <c r="K66" s="26"/>
      <c r="L66" s="26"/>
      <c r="M66" s="26"/>
      <c r="N66" s="26"/>
      <c r="O66" s="26"/>
      <c r="P66" s="26"/>
      <c r="Q66" s="26"/>
      <c r="R66" s="26"/>
      <c r="S66" s="26"/>
      <c r="T66" s="26"/>
      <c r="U66" s="26"/>
      <c r="V66" s="26"/>
    </row>
    <row r="67" spans="2:23" ht="15" thickBot="1" x14ac:dyDescent="0.35">
      <c r="B67" s="123" t="s">
        <v>2012</v>
      </c>
      <c r="C67" s="124"/>
      <c r="D67" s="124"/>
      <c r="E67" s="124"/>
      <c r="F67" s="124"/>
      <c r="G67" s="124"/>
      <c r="H67" s="124"/>
      <c r="I67" s="125"/>
      <c r="J67" s="30"/>
      <c r="K67" s="30"/>
      <c r="L67" s="30"/>
      <c r="M67" s="26"/>
      <c r="N67" s="26"/>
      <c r="O67" s="26"/>
      <c r="P67" s="26"/>
      <c r="Q67" s="26"/>
      <c r="R67" s="26"/>
      <c r="S67" s="26"/>
      <c r="T67" s="26"/>
      <c r="U67" s="26"/>
      <c r="V67" s="26"/>
      <c r="W67" s="26"/>
    </row>
    <row r="68" spans="2:23" ht="27" customHeight="1" thickTop="1" thickBot="1" x14ac:dyDescent="0.35">
      <c r="B68" s="161" t="s">
        <v>2014</v>
      </c>
      <c r="C68" s="162"/>
      <c r="D68" s="163"/>
      <c r="E68" s="141" t="s">
        <v>2016</v>
      </c>
      <c r="F68" s="141"/>
      <c r="G68" s="141"/>
      <c r="H68" s="141"/>
      <c r="I68" s="141"/>
      <c r="J68" s="141"/>
      <c r="K68" s="141"/>
      <c r="L68" s="188" t="s">
        <v>2017</v>
      </c>
      <c r="M68" s="189"/>
      <c r="N68" s="190" t="s">
        <v>2018</v>
      </c>
      <c r="O68" s="163"/>
      <c r="P68" s="182" t="s">
        <v>2019</v>
      </c>
      <c r="Q68" s="191"/>
      <c r="R68" s="182" t="s">
        <v>2020</v>
      </c>
      <c r="S68" s="191"/>
      <c r="T68" s="182" t="s">
        <v>2021</v>
      </c>
      <c r="U68" s="191"/>
      <c r="V68" s="182" t="s">
        <v>2022</v>
      </c>
      <c r="W68" s="183"/>
    </row>
    <row r="69" spans="2:23" ht="15.6" thickTop="1" thickBot="1" x14ac:dyDescent="0.35">
      <c r="B69" s="138" t="s">
        <v>2026</v>
      </c>
      <c r="C69" s="139"/>
      <c r="D69" s="140"/>
      <c r="E69" s="170" t="str">
        <f>IF(TRUE,HYPERLINK("#'EN 16931'!A"&amp;MATCH("BT-97", 'EN 16931'!A:A, 0),"BT-97"))</f>
        <v>BT-97</v>
      </c>
      <c r="F69" s="184"/>
      <c r="G69" s="184"/>
      <c r="H69" s="184"/>
      <c r="I69" s="185"/>
      <c r="J69" s="185"/>
      <c r="K69" s="169"/>
      <c r="L69" s="127" t="str">
        <f>IF(TRUE,HYPERLINK("#'EN 16931'!A"&amp;MATCH("BT-98", 'EN 16931'!A:A, 0),"BT-98"))</f>
        <v>BT-98</v>
      </c>
      <c r="M69" s="128"/>
      <c r="N69" s="129" t="str">
        <f>IF(TRUE,HYPERLINK("#'EN 16931'!A"&amp;MATCH("BT-95", 'EN 16931'!A:A, 0),"BT-95"))</f>
        <v>BT-95</v>
      </c>
      <c r="O69" s="130"/>
      <c r="P69" s="131" t="str">
        <f>IF(TRUE,HYPERLINK("#'EN 16931'!A"&amp;MATCH("BT-96", 'EN 16931'!A:A, 0),"BT-96"))</f>
        <v>BT-96</v>
      </c>
      <c r="Q69" s="132"/>
      <c r="R69" s="131" t="str">
        <f>IF(TRUE,HYPERLINK("#'EN 16931'!A"&amp;MATCH("BT-93", 'EN 16931'!A:A, 0),"BT-93"))</f>
        <v>BT-93</v>
      </c>
      <c r="S69" s="132"/>
      <c r="T69" s="131" t="str">
        <f>IF(TRUE,HYPERLINK("#'EN 16931'!A"&amp;MATCH("BT-94", 'EN 16931'!A:A, 0),"BT-94"))</f>
        <v>BT-94</v>
      </c>
      <c r="U69" s="132"/>
      <c r="V69" s="131" t="str">
        <f>IF(TRUE,HYPERLINK("#'EN 16931'!A"&amp;MATCH("BT-92", 'EN 16931'!A:A, 0),"BT-92"))</f>
        <v>BT-92</v>
      </c>
      <c r="W69" s="186"/>
    </row>
    <row r="70" spans="2:23" ht="15.6" thickTop="1" thickBot="1" x14ac:dyDescent="0.35">
      <c r="B70" s="196" t="s">
        <v>2027</v>
      </c>
      <c r="C70" s="197"/>
      <c r="D70" s="198"/>
      <c r="E70" s="187" t="str">
        <f>IF(TRUE,HYPERLINK("#'EN 16931'!A"&amp;MATCH("BT-104", 'EN 16931'!A:A, 0),"BT-104"))</f>
        <v>BT-104</v>
      </c>
      <c r="F70" s="187"/>
      <c r="G70" s="187"/>
      <c r="H70" s="187"/>
      <c r="I70" s="155"/>
      <c r="J70" s="155"/>
      <c r="K70" s="155"/>
      <c r="L70" s="192" t="str">
        <f>IF(TRUE,HYPERLINK("#'EN 16931'!A"&amp;MATCH("BT-105", 'EN 16931'!A:A, 0),"BT-105"))</f>
        <v>BT-105</v>
      </c>
      <c r="M70" s="193"/>
      <c r="N70" s="194" t="str">
        <f>IF(TRUE,HYPERLINK("#'EN 16931'!A"&amp;MATCH("BT-102", 'EN 16931'!A:A, 0),"BT-102"))</f>
        <v>BT-102</v>
      </c>
      <c r="O70" s="195"/>
      <c r="P70" s="157" t="str">
        <f>IF(TRUE,HYPERLINK("#'EN 16931'!A"&amp;MATCH("BT-103", 'EN 16931'!A:A, 0),"BT-103"))</f>
        <v>BT-103</v>
      </c>
      <c r="Q70" s="164"/>
      <c r="R70" s="157" t="str">
        <f>IF(TRUE,HYPERLINK("#'EN 16931'!A"&amp;MATCH("BT-100", 'EN 16931'!A:A, 0),"BT-100"))</f>
        <v>BT-100</v>
      </c>
      <c r="S70" s="164"/>
      <c r="T70" s="157" t="str">
        <f>IF(TRUE,HYPERLINK("#'EN 16931'!A"&amp;MATCH("BT-101", 'EN 16931'!A:A, 0),"BT-101"))</f>
        <v>BT-101</v>
      </c>
      <c r="U70" s="164"/>
      <c r="V70" s="157" t="str">
        <f>IF(TRUE,HYPERLINK("#'EN 16931'!A"&amp;MATCH("BT-99", 'EN 16931'!A:A, 0),"BT-99"))</f>
        <v>BT-99</v>
      </c>
      <c r="W70" s="147"/>
    </row>
    <row r="71" spans="2:23" ht="15.6" thickTop="1" thickBot="1" x14ac:dyDescent="0.35">
      <c r="B71" s="26"/>
      <c r="C71" s="26"/>
      <c r="D71" s="26"/>
      <c r="E71" s="26"/>
      <c r="F71" s="26"/>
      <c r="G71" s="26"/>
      <c r="H71" s="26"/>
      <c r="I71" s="26"/>
      <c r="J71" s="26"/>
      <c r="K71" s="26"/>
      <c r="L71" s="26"/>
      <c r="M71" s="26"/>
      <c r="N71" s="26"/>
      <c r="O71" s="26"/>
      <c r="P71" s="26"/>
      <c r="Q71" s="26"/>
      <c r="R71" s="26"/>
      <c r="S71" s="26"/>
      <c r="T71" s="26"/>
      <c r="U71" s="26"/>
      <c r="V71" s="26"/>
      <c r="W71" s="26"/>
    </row>
    <row r="72" spans="2:23" ht="15" thickBot="1" x14ac:dyDescent="0.35">
      <c r="B72" s="123" t="s">
        <v>2028</v>
      </c>
      <c r="C72" s="124"/>
      <c r="D72" s="124"/>
      <c r="E72" s="124"/>
      <c r="F72" s="124"/>
      <c r="G72" s="124"/>
      <c r="H72" s="124"/>
      <c r="I72" s="125"/>
      <c r="J72" s="30"/>
      <c r="K72" s="30"/>
      <c r="L72" s="30"/>
      <c r="M72" s="26"/>
      <c r="N72" s="26"/>
      <c r="O72" s="26"/>
      <c r="P72" s="26"/>
      <c r="Q72" s="26"/>
      <c r="R72" s="26"/>
      <c r="S72" s="26"/>
      <c r="T72" s="26"/>
      <c r="U72" s="26"/>
      <c r="V72" s="26"/>
      <c r="W72" s="26"/>
    </row>
    <row r="73" spans="2:23" ht="15.6" thickTop="1" thickBot="1" x14ac:dyDescent="0.35">
      <c r="B73" s="133" t="s">
        <v>518</v>
      </c>
      <c r="C73" s="134"/>
      <c r="D73" s="134"/>
      <c r="E73" s="118"/>
      <c r="F73" s="179" t="s">
        <v>2020</v>
      </c>
      <c r="G73" s="181"/>
      <c r="H73" s="181"/>
      <c r="I73" s="180"/>
      <c r="J73" s="179" t="s">
        <v>2019</v>
      </c>
      <c r="K73" s="180"/>
      <c r="L73" s="179" t="s">
        <v>45</v>
      </c>
      <c r="M73" s="180"/>
      <c r="N73" s="120" t="s">
        <v>263</v>
      </c>
      <c r="O73" s="121"/>
      <c r="P73" s="121"/>
      <c r="Q73" s="121"/>
      <c r="R73" s="121"/>
      <c r="S73" s="121"/>
      <c r="T73" s="179" t="s">
        <v>2029</v>
      </c>
      <c r="U73" s="181"/>
      <c r="V73" s="181"/>
      <c r="W73" s="199"/>
    </row>
    <row r="74" spans="2:23" ht="15.6" thickTop="1" thickBot="1" x14ac:dyDescent="0.35">
      <c r="B74" s="142" t="str">
        <f>IF(TRUE,HYPERLINK("#'EN 16931'!A"&amp;MATCH("BT-118", 'EN 16931'!A:A, 0),"BT-118"))</f>
        <v>BT-118</v>
      </c>
      <c r="C74" s="143"/>
      <c r="D74" s="143"/>
      <c r="E74" s="160"/>
      <c r="F74" s="157" t="str">
        <f>IF(TRUE,HYPERLINK("#'EN 16931'!A"&amp;MATCH("BT-116", 'EN 16931'!A:A, 0),"BT-116"))</f>
        <v>BT-116</v>
      </c>
      <c r="G74" s="146"/>
      <c r="H74" s="146"/>
      <c r="I74" s="164"/>
      <c r="J74" s="136" t="str">
        <f>IF(TRUE,HYPERLINK("#'EN 16931'!A"&amp;MATCH("BT-119", 'EN 16931'!A:A, 0),"BT-119"))</f>
        <v>BT-119</v>
      </c>
      <c r="K74" s="137"/>
      <c r="L74" s="157" t="str">
        <f>IF(TRUE,HYPERLINK("#'EN 16931'!A"&amp;MATCH("BT-117", 'EN 16931'!A:A, 0),"BT-117"))</f>
        <v>BT-117</v>
      </c>
      <c r="M74" s="164"/>
      <c r="N74" s="156" t="str">
        <f>IF(TRUE,HYPERLINK("#'EN 16931'!A"&amp;MATCH("BT-120", 'EN 16931'!A:A, 0),"BT-120"))</f>
        <v>BT-120</v>
      </c>
      <c r="O74" s="143"/>
      <c r="P74" s="143"/>
      <c r="Q74" s="143"/>
      <c r="R74" s="143"/>
      <c r="S74" s="144"/>
      <c r="T74" s="156" t="str">
        <f>IF(TRUE,HYPERLINK("#'EN 16931'!A"&amp;MATCH("BT-121", 'EN 16931'!A:A, 0),"BT-121"))</f>
        <v>BT-121</v>
      </c>
      <c r="U74" s="143"/>
      <c r="V74" s="143"/>
      <c r="W74" s="145"/>
    </row>
    <row r="75" spans="2:23" ht="15.6" thickTop="1" thickBot="1" x14ac:dyDescent="0.35">
      <c r="B75" s="26"/>
      <c r="C75" s="26"/>
      <c r="D75" s="26"/>
      <c r="E75" s="26"/>
      <c r="F75" s="26"/>
      <c r="G75" s="26"/>
      <c r="H75" s="26"/>
      <c r="I75" s="26"/>
      <c r="J75" s="26"/>
      <c r="K75" s="29"/>
      <c r="L75" s="29"/>
      <c r="M75" s="26"/>
      <c r="N75" s="26"/>
    </row>
    <row r="76" spans="2:23" ht="15" thickBot="1" x14ac:dyDescent="0.35">
      <c r="B76" s="123" t="s">
        <v>1997</v>
      </c>
      <c r="C76" s="124"/>
      <c r="D76" s="124"/>
      <c r="E76" s="124"/>
      <c r="F76" s="124"/>
      <c r="G76" s="124"/>
      <c r="H76" s="124"/>
      <c r="I76" s="125"/>
      <c r="J76" s="30"/>
      <c r="K76" s="30"/>
      <c r="L76" s="30"/>
      <c r="M76" s="26"/>
      <c r="N76" s="26"/>
      <c r="O76" s="26"/>
      <c r="P76" s="26"/>
      <c r="Q76" s="26"/>
      <c r="R76" s="26"/>
      <c r="S76" s="26"/>
      <c r="T76" s="26"/>
      <c r="U76" s="26"/>
      <c r="V76" s="26"/>
      <c r="W76" s="26"/>
    </row>
    <row r="77" spans="2:23" ht="15.6" thickTop="1" thickBot="1" x14ac:dyDescent="0.35">
      <c r="B77" s="200" t="s">
        <v>2030</v>
      </c>
      <c r="C77" s="201"/>
      <c r="D77" s="177" t="s">
        <v>2031</v>
      </c>
      <c r="E77" s="178"/>
      <c r="F77" s="177" t="s">
        <v>2032</v>
      </c>
      <c r="G77" s="203"/>
      <c r="H77" s="203"/>
      <c r="I77" s="178"/>
      <c r="J77" s="177" t="s">
        <v>60</v>
      </c>
      <c r="K77" s="178"/>
      <c r="L77" s="202" t="s">
        <v>2033</v>
      </c>
      <c r="M77" s="201"/>
      <c r="N77" s="179" t="s">
        <v>2034</v>
      </c>
      <c r="O77" s="180"/>
      <c r="P77" s="179" t="s">
        <v>2035</v>
      </c>
      <c r="Q77" s="180"/>
      <c r="R77" s="179" t="s">
        <v>2036</v>
      </c>
      <c r="S77" s="180"/>
      <c r="T77" s="179" t="s">
        <v>2019</v>
      </c>
      <c r="U77" s="180"/>
      <c r="V77" s="179" t="s">
        <v>2022</v>
      </c>
      <c r="W77" s="199"/>
    </row>
    <row r="78" spans="2:23" ht="15.6" thickTop="1" thickBot="1" x14ac:dyDescent="0.35">
      <c r="B78" s="148" t="str">
        <f>IF(TRUE,HYPERLINK("#'EN 16931'!A"&amp;MATCH("BT-126", 'EN 16931'!A:A, 0),"BT-126"))</f>
        <v>BT-126</v>
      </c>
      <c r="C78" s="149"/>
      <c r="D78" s="150" t="str">
        <f>IF(TRUE,HYPERLINK("#'EN 16931'!A"&amp;MATCH("BT-153", 'EN 16931'!A:A, 0),"BT-153"))</f>
        <v>BT-153</v>
      </c>
      <c r="E78" s="149"/>
      <c r="F78" s="150" t="str">
        <f>IF(TRUE,HYPERLINK("#'EN 16931'!A"&amp;MATCH("BT-154", 'EN 16931'!A:A, 0),"BT-154"))</f>
        <v>BT-154</v>
      </c>
      <c r="G78" s="153"/>
      <c r="H78" s="153"/>
      <c r="I78" s="149"/>
      <c r="J78" s="150" t="str">
        <f>IF(TRUE,HYPERLINK("#'EN 16931'!A"&amp;MATCH("BT-129", 'EN 16931'!A:A, 0),"BT-129"))</f>
        <v>BT-129</v>
      </c>
      <c r="K78" s="149"/>
      <c r="L78" s="150" t="str">
        <f>IF(TRUE,HYPERLINK("#'EN 16931'!A"&amp;MATCH("BT-146", 'EN 16931'!A:A, 0),"BT-146"))</f>
        <v>BT-146</v>
      </c>
      <c r="M78" s="149"/>
      <c r="N78" s="151" t="str">
        <f>IF(TRUE,HYPERLINK("#'EN 16931'!A"&amp;MATCH("BT-134", 'EN 16931'!A:A, 0),"BT-134 - BT-135"))</f>
        <v>BT-134 - BT-135</v>
      </c>
      <c r="O78" s="152"/>
      <c r="P78" s="151" t="str">
        <f>IF(TRUE,HYPERLINK("#'EN 16931'!A"&amp;MATCH("BT-136", 'EN 16931'!A:A, 0),"∑ (BT-136)"))</f>
        <v>∑ (BT-136)</v>
      </c>
      <c r="Q78" s="152"/>
      <c r="R78" s="151" t="str">
        <f>IF(TRUE,HYPERLINK("#'EN 16931'!A"&amp;MATCH("BT-141", 'EN 16931'!A:A, 0),"∑ (BT-141)"))</f>
        <v>∑ (BT-141)</v>
      </c>
      <c r="S78" s="152"/>
      <c r="T78" s="151" t="str">
        <f>IF(TRUE,HYPERLINK("#'EN 16931'!A"&amp;MATCH("BT-152", 'EN 16931'!A:A, 0),"BT-152"))</f>
        <v>BT-152</v>
      </c>
      <c r="U78" s="152"/>
      <c r="V78" s="151" t="str">
        <f>IF(TRUE,HYPERLINK("#'EN 16931'!A"&amp;MATCH("BT-131", 'EN 16931'!A:A, 0),"BT-131"))</f>
        <v>BT-131</v>
      </c>
      <c r="W78" s="158"/>
    </row>
    <row r="79" spans="2:23" ht="15.6" thickTop="1" thickBot="1" x14ac:dyDescent="0.35">
      <c r="B79" s="172"/>
      <c r="C79" s="173"/>
      <c r="D79" s="173"/>
      <c r="E79" s="174"/>
      <c r="F79" s="174"/>
      <c r="G79" s="174"/>
      <c r="H79" s="174"/>
      <c r="I79" s="174"/>
      <c r="J79" s="174"/>
      <c r="K79" s="174"/>
      <c r="L79" s="174"/>
      <c r="M79" s="174"/>
      <c r="N79" s="175" t="s">
        <v>2037</v>
      </c>
      <c r="O79" s="176"/>
      <c r="P79" s="176"/>
      <c r="Q79" s="176"/>
      <c r="R79" s="176"/>
      <c r="S79" s="176"/>
      <c r="T79" s="176"/>
      <c r="U79" s="176"/>
      <c r="V79" s="146" t="str">
        <f>IF(TRUE,HYPERLINK("#'EN 16931'!A"&amp;MATCH("BT-131", 'EN 16931'!A:A, 0),"∑ (BT-131)"))</f>
        <v>∑ (BT-131)</v>
      </c>
      <c r="W79" s="147"/>
    </row>
    <row r="80" spans="2:23" ht="15.6" thickTop="1" thickBot="1" x14ac:dyDescent="0.35">
      <c r="E80" s="41"/>
      <c r="F80" s="41"/>
      <c r="G80" s="41"/>
      <c r="H80" s="41"/>
      <c r="I80" s="41"/>
      <c r="J80" s="41"/>
    </row>
    <row r="81" spans="2:23" ht="15" thickBot="1" x14ac:dyDescent="0.35">
      <c r="B81" s="123" t="s">
        <v>2918</v>
      </c>
      <c r="C81" s="124"/>
      <c r="D81" s="124"/>
      <c r="E81" s="124"/>
      <c r="F81" s="124"/>
      <c r="G81" s="124"/>
      <c r="H81" s="124"/>
      <c r="I81" s="125"/>
      <c r="J81" s="30"/>
      <c r="K81" s="30"/>
      <c r="L81" s="30"/>
      <c r="M81" s="26"/>
      <c r="N81" s="26"/>
      <c r="O81" s="26"/>
      <c r="P81" s="26"/>
      <c r="Q81" s="26"/>
      <c r="R81" s="26"/>
      <c r="S81" s="26"/>
      <c r="T81" s="26"/>
      <c r="U81" s="26"/>
      <c r="V81" s="26"/>
      <c r="W81" s="26"/>
    </row>
    <row r="82" spans="2:23" ht="15.6" thickTop="1" thickBot="1" x14ac:dyDescent="0.35">
      <c r="B82" s="133" t="s">
        <v>2038</v>
      </c>
      <c r="C82" s="118"/>
      <c r="D82" s="120" t="s">
        <v>2015</v>
      </c>
      <c r="E82" s="122"/>
      <c r="F82" s="120" t="s">
        <v>2016</v>
      </c>
      <c r="G82" s="121"/>
      <c r="H82" s="121"/>
      <c r="I82" s="121"/>
      <c r="J82" s="121"/>
      <c r="K82" s="121"/>
      <c r="L82" s="121"/>
      <c r="M82" s="121"/>
      <c r="N82" s="121"/>
      <c r="O82" s="122"/>
      <c r="P82" s="120" t="s">
        <v>2017</v>
      </c>
      <c r="Q82" s="122"/>
      <c r="R82" s="179" t="s">
        <v>2020</v>
      </c>
      <c r="S82" s="180"/>
      <c r="T82" s="179" t="s">
        <v>2021</v>
      </c>
      <c r="U82" s="180"/>
      <c r="V82" s="179" t="s">
        <v>2022</v>
      </c>
      <c r="W82" s="199"/>
    </row>
    <row r="83" spans="2:23" ht="15.6" thickTop="1" thickBot="1" x14ac:dyDescent="0.35">
      <c r="B83" s="166" t="str">
        <f>IF(TRUE,HYPERLINK("#'EN 16931'!A"&amp;MATCH("BT-126", 'EN 16931'!A:A, 0),"BT-126"))</f>
        <v>BT-126</v>
      </c>
      <c r="C83" s="167"/>
      <c r="D83" s="168" t="s">
        <v>2026</v>
      </c>
      <c r="E83" s="169"/>
      <c r="F83" s="170" t="str">
        <f>IF(TRUE,HYPERLINK("#'EN 16931'!A"&amp;MATCH("BT-139", 'EN 16931'!A:A, 0),"BT-139"))</f>
        <v>BT-139</v>
      </c>
      <c r="G83" s="184"/>
      <c r="H83" s="184"/>
      <c r="I83" s="184"/>
      <c r="J83" s="184"/>
      <c r="K83" s="184"/>
      <c r="L83" s="184"/>
      <c r="M83" s="184"/>
      <c r="N83" s="184"/>
      <c r="O83" s="171"/>
      <c r="P83" s="170" t="str">
        <f>IF(TRUE,HYPERLINK("#'EN 16931'!A"&amp;MATCH("BT-140", 'EN 16931'!A:A, 0),"BT-140"))</f>
        <v>BT-140</v>
      </c>
      <c r="Q83" s="171"/>
      <c r="R83" s="131" t="str">
        <f>IF(TRUE,HYPERLINK("#'EN 16931'!A"&amp;MATCH("BT-137", 'EN 16931'!A:A, 0),"BT-137"))</f>
        <v>BT-137</v>
      </c>
      <c r="S83" s="132"/>
      <c r="T83" s="131" t="str">
        <f>IF(TRUE,HYPERLINK("#'EN 16931'!A"&amp;MATCH("BT-138", 'EN 16931'!A:A, 0),"BT-138"))</f>
        <v>BT-138</v>
      </c>
      <c r="U83" s="132"/>
      <c r="V83" s="131" t="str">
        <f>IF(TRUE,HYPERLINK("#'EN 16931'!A"&amp;MATCH("BT-136", 'EN 16931'!A:A, 0),"BT-136"))</f>
        <v>BT-136</v>
      </c>
      <c r="W83" s="186"/>
    </row>
    <row r="84" spans="2:23" ht="15.6" thickTop="1" thickBot="1" x14ac:dyDescent="0.35">
      <c r="B84" s="142" t="str">
        <f>IF(TRUE,HYPERLINK("#'EN 16931'!A"&amp;MATCH("BT-126", 'EN 16931'!A:A, 0),"BT-126"))</f>
        <v>BT-126</v>
      </c>
      <c r="C84" s="144"/>
      <c r="D84" s="165" t="s">
        <v>2027</v>
      </c>
      <c r="E84" s="160"/>
      <c r="F84" s="156" t="str">
        <f>IF(TRUE,HYPERLINK("#'EN 16931'!A"&amp;MATCH("BT-144", 'EN 16931'!A:A, 0),"BT-144"))</f>
        <v>BT-144</v>
      </c>
      <c r="G84" s="143"/>
      <c r="H84" s="143"/>
      <c r="I84" s="143"/>
      <c r="J84" s="143"/>
      <c r="K84" s="143"/>
      <c r="L84" s="143"/>
      <c r="M84" s="143"/>
      <c r="N84" s="143"/>
      <c r="O84" s="144"/>
      <c r="P84" s="156" t="str">
        <f>IF(TRUE,HYPERLINK("#'EN 16931'!A"&amp;MATCH("BT-145", 'EN 16931'!A:A, 0),"BT-145"))</f>
        <v>BT-145</v>
      </c>
      <c r="Q84" s="144"/>
      <c r="R84" s="157" t="str">
        <f>IF(TRUE,HYPERLINK("#'EN 16931'!A"&amp;MATCH("BT-142", 'EN 16931'!A:A, 0),"BT-142"))</f>
        <v>BT-142</v>
      </c>
      <c r="S84" s="164"/>
      <c r="T84" s="157" t="str">
        <f>IF(TRUE,HYPERLINK("#'EN 16931'!A"&amp;MATCH("BT-143", 'EN 16931'!A:A, 0),"BT-143"))</f>
        <v>BT-143</v>
      </c>
      <c r="U84" s="164"/>
      <c r="V84" s="157" t="str">
        <f>IF(TRUE,HYPERLINK("#'EN 16931'!A"&amp;MATCH("BT-141", 'EN 16931'!A:A, 0),"BT-141"))</f>
        <v>BT-141</v>
      </c>
      <c r="W84" s="147"/>
    </row>
    <row r="85" spans="2:23" ht="15" thickTop="1" x14ac:dyDescent="0.3">
      <c r="B85" s="26"/>
      <c r="C85" s="26"/>
      <c r="D85" s="26"/>
      <c r="E85" s="26"/>
      <c r="F85" s="26"/>
      <c r="G85" s="26"/>
      <c r="H85" s="26"/>
      <c r="I85" s="26"/>
      <c r="J85" s="26"/>
      <c r="K85" s="26"/>
      <c r="L85" s="26"/>
      <c r="M85" s="26"/>
      <c r="N85" s="26"/>
      <c r="O85" s="26"/>
      <c r="P85" s="26"/>
      <c r="Q85" s="26"/>
      <c r="R85" s="26"/>
      <c r="S85" s="26"/>
      <c r="T85" s="26"/>
      <c r="U85" s="26"/>
      <c r="V85" s="26"/>
      <c r="W85" s="26"/>
    </row>
  </sheetData>
  <mergeCells count="199">
    <mergeCell ref="B81:I81"/>
    <mergeCell ref="T74:W74"/>
    <mergeCell ref="B70:D70"/>
    <mergeCell ref="R82:S82"/>
    <mergeCell ref="T82:U82"/>
    <mergeCell ref="V82:W82"/>
    <mergeCell ref="F83:O83"/>
    <mergeCell ref="V83:W83"/>
    <mergeCell ref="B82:C82"/>
    <mergeCell ref="D82:E82"/>
    <mergeCell ref="F82:O82"/>
    <mergeCell ref="P82:Q82"/>
    <mergeCell ref="B77:C77"/>
    <mergeCell ref="D77:E77"/>
    <mergeCell ref="L77:M77"/>
    <mergeCell ref="N77:O77"/>
    <mergeCell ref="P77:Q77"/>
    <mergeCell ref="R77:S77"/>
    <mergeCell ref="T77:U77"/>
    <mergeCell ref="V77:W77"/>
    <mergeCell ref="F74:I74"/>
    <mergeCell ref="B76:I76"/>
    <mergeCell ref="F77:I77"/>
    <mergeCell ref="T73:W73"/>
    <mergeCell ref="J77:K77"/>
    <mergeCell ref="L73:M73"/>
    <mergeCell ref="N73:S73"/>
    <mergeCell ref="L74:M74"/>
    <mergeCell ref="N74:S74"/>
    <mergeCell ref="F73:I73"/>
    <mergeCell ref="J73:K73"/>
    <mergeCell ref="V68:W68"/>
    <mergeCell ref="E69:K69"/>
    <mergeCell ref="V69:W69"/>
    <mergeCell ref="E70:K70"/>
    <mergeCell ref="V70:W70"/>
    <mergeCell ref="L68:M68"/>
    <mergeCell ref="N68:O68"/>
    <mergeCell ref="P68:Q68"/>
    <mergeCell ref="R68:S68"/>
    <mergeCell ref="T68:U68"/>
    <mergeCell ref="B74:E74"/>
    <mergeCell ref="T69:U69"/>
    <mergeCell ref="L70:M70"/>
    <mergeCell ref="N70:O70"/>
    <mergeCell ref="P70:Q70"/>
    <mergeCell ref="R70:S70"/>
    <mergeCell ref="T70:U70"/>
    <mergeCell ref="T56:W56"/>
    <mergeCell ref="B57:K57"/>
    <mergeCell ref="L57:S57"/>
    <mergeCell ref="T57:W57"/>
    <mergeCell ref="B59:I59"/>
    <mergeCell ref="F84:O84"/>
    <mergeCell ref="V84:W84"/>
    <mergeCell ref="V78:W78"/>
    <mergeCell ref="B61:K61"/>
    <mergeCell ref="L61:Q61"/>
    <mergeCell ref="R61:W61"/>
    <mergeCell ref="B68:D68"/>
    <mergeCell ref="R84:S84"/>
    <mergeCell ref="T84:U84"/>
    <mergeCell ref="B84:C84"/>
    <mergeCell ref="D84:E84"/>
    <mergeCell ref="P84:Q84"/>
    <mergeCell ref="B83:C83"/>
    <mergeCell ref="D83:E83"/>
    <mergeCell ref="P83:Q83"/>
    <mergeCell ref="R83:S83"/>
    <mergeCell ref="T83:U83"/>
    <mergeCell ref="B79:M79"/>
    <mergeCell ref="N79:U79"/>
    <mergeCell ref="V79:W79"/>
    <mergeCell ref="B78:C78"/>
    <mergeCell ref="D78:E78"/>
    <mergeCell ref="J78:K78"/>
    <mergeCell ref="L78:M78"/>
    <mergeCell ref="N78:O78"/>
    <mergeCell ref="P78:Q78"/>
    <mergeCell ref="R78:S78"/>
    <mergeCell ref="T78:U78"/>
    <mergeCell ref="F78:I78"/>
    <mergeCell ref="L69:M69"/>
    <mergeCell ref="N69:O69"/>
    <mergeCell ref="P69:Q69"/>
    <mergeCell ref="R69:S69"/>
    <mergeCell ref="B60:K60"/>
    <mergeCell ref="L60:Q60"/>
    <mergeCell ref="R60:W60"/>
    <mergeCell ref="J74:K74"/>
    <mergeCell ref="B73:E73"/>
    <mergeCell ref="B69:D69"/>
    <mergeCell ref="E68:K68"/>
    <mergeCell ref="B67:I67"/>
    <mergeCell ref="B72:I72"/>
    <mergeCell ref="B63:I63"/>
    <mergeCell ref="B64:N64"/>
    <mergeCell ref="B65:N65"/>
    <mergeCell ref="O64:W64"/>
    <mergeCell ref="O65:W65"/>
    <mergeCell ref="B56:K56"/>
    <mergeCell ref="L56:S56"/>
    <mergeCell ref="B55:I55"/>
    <mergeCell ref="B51:E51"/>
    <mergeCell ref="F51:G51"/>
    <mergeCell ref="I51:M51"/>
    <mergeCell ref="N51:O51"/>
    <mergeCell ref="B52:E52"/>
    <mergeCell ref="F52:G52"/>
    <mergeCell ref="I52:M52"/>
    <mergeCell ref="N52:O52"/>
    <mergeCell ref="B48:C48"/>
    <mergeCell ref="B49:E49"/>
    <mergeCell ref="F49:G49"/>
    <mergeCell ref="I49:M49"/>
    <mergeCell ref="N49:O49"/>
    <mergeCell ref="B50:E50"/>
    <mergeCell ref="F50:G50"/>
    <mergeCell ref="I50:M50"/>
    <mergeCell ref="N50:O50"/>
    <mergeCell ref="N45:O45"/>
    <mergeCell ref="B46:E46"/>
    <mergeCell ref="F46:G46"/>
    <mergeCell ref="I46:M46"/>
    <mergeCell ref="N46:O46"/>
    <mergeCell ref="B45:E45"/>
    <mergeCell ref="F45:G45"/>
    <mergeCell ref="I45:M45"/>
    <mergeCell ref="B33:H33"/>
    <mergeCell ref="B34:H34"/>
    <mergeCell ref="I33:O33"/>
    <mergeCell ref="I34:O34"/>
    <mergeCell ref="I39:M39"/>
    <mergeCell ref="I40:M40"/>
    <mergeCell ref="I42:M42"/>
    <mergeCell ref="B44:C44"/>
    <mergeCell ref="N39:O39"/>
    <mergeCell ref="N40:O40"/>
    <mergeCell ref="N42:O42"/>
    <mergeCell ref="F39:G39"/>
    <mergeCell ref="F40:G40"/>
    <mergeCell ref="F42:G42"/>
    <mergeCell ref="B40:E40"/>
    <mergeCell ref="B42:E42"/>
    <mergeCell ref="I41:M41"/>
    <mergeCell ref="N41:O41"/>
    <mergeCell ref="B21:H21"/>
    <mergeCell ref="B24:H24"/>
    <mergeCell ref="B25:H25"/>
    <mergeCell ref="I29:O29"/>
    <mergeCell ref="B29:H29"/>
    <mergeCell ref="I21:O21"/>
    <mergeCell ref="I24:O24"/>
    <mergeCell ref="I25:O25"/>
    <mergeCell ref="I26:O26"/>
    <mergeCell ref="I27:O27"/>
    <mergeCell ref="B26:H26"/>
    <mergeCell ref="B27:H27"/>
    <mergeCell ref="B35:O35"/>
    <mergeCell ref="B36:O36"/>
    <mergeCell ref="I30:O30"/>
    <mergeCell ref="B30:H30"/>
    <mergeCell ref="I28:O28"/>
    <mergeCell ref="B28:H28"/>
    <mergeCell ref="B32:C32"/>
    <mergeCell ref="B16:H16"/>
    <mergeCell ref="B8:H8"/>
    <mergeCell ref="B9:H9"/>
    <mergeCell ref="B10:H10"/>
    <mergeCell ref="B11:H11"/>
    <mergeCell ref="B12:H12"/>
    <mergeCell ref="G5:H5"/>
    <mergeCell ref="B41:E41"/>
    <mergeCell ref="B39:E39"/>
    <mergeCell ref="F41:G41"/>
    <mergeCell ref="B2:O2"/>
    <mergeCell ref="B13:H13"/>
    <mergeCell ref="I13:O13"/>
    <mergeCell ref="B20:H20"/>
    <mergeCell ref="I9:O9"/>
    <mergeCell ref="I10:O10"/>
    <mergeCell ref="I11:O11"/>
    <mergeCell ref="I12:O12"/>
    <mergeCell ref="I18:O18"/>
    <mergeCell ref="I19:O19"/>
    <mergeCell ref="I20:O20"/>
    <mergeCell ref="I17:O17"/>
    <mergeCell ref="I14:O14"/>
    <mergeCell ref="I15:O15"/>
    <mergeCell ref="I16:O16"/>
    <mergeCell ref="I7:K7"/>
    <mergeCell ref="I8:O8"/>
    <mergeCell ref="B17:H17"/>
    <mergeCell ref="B18:H18"/>
    <mergeCell ref="B19:H19"/>
    <mergeCell ref="B14:H14"/>
    <mergeCell ref="B15:H15"/>
    <mergeCell ref="B5:F5"/>
    <mergeCell ref="B7:C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1905C-5A61-4E82-895A-93EDD23890EE}">
  <dimension ref="B2:W85"/>
  <sheetViews>
    <sheetView workbookViewId="0">
      <selection activeCell="B2" sqref="B2:O2"/>
    </sheetView>
  </sheetViews>
  <sheetFormatPr defaultRowHeight="14.4" x14ac:dyDescent="0.3"/>
  <cols>
    <col min="2" max="2" width="9.88671875" customWidth="1"/>
    <col min="3" max="3" width="12.88671875" customWidth="1"/>
    <col min="5" max="5" width="10.5546875" customWidth="1"/>
    <col min="6" max="7" width="8.5546875" customWidth="1"/>
    <col min="8" max="8" width="0.6640625" customWidth="1"/>
    <col min="9" max="9" width="8.109375" customWidth="1"/>
    <col min="11" max="11" width="6.6640625" customWidth="1"/>
    <col min="12" max="12" width="7.5546875" customWidth="1"/>
    <col min="13" max="13" width="9.33203125" customWidth="1"/>
    <col min="14" max="14" width="9.44140625" customWidth="1"/>
    <col min="15" max="15" width="10.88671875" customWidth="1"/>
    <col min="17" max="18" width="9.109375" customWidth="1"/>
  </cols>
  <sheetData>
    <row r="2" spans="2:15" x14ac:dyDescent="0.3">
      <c r="B2" s="69" t="s">
        <v>3480</v>
      </c>
      <c r="C2" s="69"/>
      <c r="D2" s="69"/>
      <c r="E2" s="69"/>
      <c r="F2" s="69"/>
      <c r="G2" s="69"/>
      <c r="H2" s="69"/>
      <c r="I2" s="69"/>
      <c r="J2" s="69"/>
      <c r="K2" s="69"/>
      <c r="L2" s="69"/>
      <c r="M2" s="69"/>
      <c r="N2" s="69"/>
      <c r="O2" s="69"/>
    </row>
    <row r="5" spans="2:15" ht="23.25" customHeight="1" x14ac:dyDescent="0.3">
      <c r="B5" s="86" t="s">
        <v>2926</v>
      </c>
      <c r="C5" s="86"/>
      <c r="D5" s="86"/>
      <c r="E5" s="86"/>
      <c r="F5" s="86"/>
      <c r="G5" s="86"/>
      <c r="I5" s="62" t="str">
        <f>IF(TRUE,HYPERLINK("#'EN 16931'!A"&amp;MATCH("BT-1", 'EN 16931'!A:A, 0),"BT-1"))</f>
        <v>BT-1</v>
      </c>
      <c r="J5" s="55" t="s">
        <v>1981</v>
      </c>
      <c r="K5" s="62" t="str">
        <f>IF(TRUE,HYPERLINK("#'EN 16931'!A"&amp;MATCH("BT-2", 'EN 16931'!A:A, 0),"BT-2"))</f>
        <v>BT-2</v>
      </c>
      <c r="L5" s="16"/>
      <c r="M5" s="16"/>
      <c r="N5" s="16"/>
      <c r="O5" s="21"/>
    </row>
    <row r="6" spans="2:15" ht="15" thickBot="1" x14ac:dyDescent="0.35">
      <c r="B6" s="17"/>
      <c r="C6" s="17"/>
      <c r="D6" s="17"/>
      <c r="E6" s="17"/>
      <c r="F6" s="17"/>
      <c r="I6" s="17"/>
      <c r="J6" s="17"/>
      <c r="K6" s="17"/>
      <c r="L6" s="17"/>
      <c r="M6" s="17"/>
      <c r="N6" s="17"/>
      <c r="O6" s="17"/>
    </row>
    <row r="7" spans="2:15" ht="15" thickBot="1" x14ac:dyDescent="0.35">
      <c r="B7" s="87" t="s">
        <v>2919</v>
      </c>
      <c r="C7" s="88"/>
      <c r="I7" s="80" t="s">
        <v>2920</v>
      </c>
      <c r="J7" s="81"/>
      <c r="K7" s="82"/>
      <c r="L7" s="24"/>
      <c r="M7" s="24"/>
      <c r="N7" s="24"/>
      <c r="O7" s="17"/>
    </row>
    <row r="8" spans="2:15" x14ac:dyDescent="0.3">
      <c r="B8" s="83" t="str">
        <f>IF(TRUE,HYPERLINK("#'EN 16931'!A"&amp;MATCH("BT-27", 'EN 16931'!A:A, 0),"BT-27"))</f>
        <v>BT-27</v>
      </c>
      <c r="C8" s="84"/>
      <c r="D8" s="84"/>
      <c r="E8" s="84"/>
      <c r="F8" s="84"/>
      <c r="G8" s="84"/>
      <c r="H8" s="85"/>
      <c r="I8" s="83" t="str">
        <f>IF(TRUE,HYPERLINK("#'EN 16931'!A"&amp;MATCH("BT-44", 'EN 16931'!A:A, 0),"BT-44"))</f>
        <v>BT-44</v>
      </c>
      <c r="J8" s="84"/>
      <c r="K8" s="84"/>
      <c r="L8" s="84"/>
      <c r="M8" s="84"/>
      <c r="N8" s="84"/>
      <c r="O8" s="85"/>
    </row>
    <row r="9" spans="2:15" ht="14.25" customHeight="1" x14ac:dyDescent="0.3">
      <c r="B9" s="73" t="str">
        <f>IF(TRUE,HYPERLINK("#'EN 16931'!A"&amp;MATCH("BT-35", 'EN 16931'!A:A, 0),"BT-35"))</f>
        <v>BT-35</v>
      </c>
      <c r="C9" s="74"/>
      <c r="D9" s="74"/>
      <c r="E9" s="74"/>
      <c r="F9" s="74"/>
      <c r="G9" s="74"/>
      <c r="H9" s="75"/>
      <c r="I9" s="73" t="str">
        <f>IF(TRUE,HYPERLINK("#'EN 16931'!A"&amp;MATCH("BT-50", 'EN 16931'!A:A, 0),"BT-50"))</f>
        <v>BT-50</v>
      </c>
      <c r="J9" s="74"/>
      <c r="K9" s="74"/>
      <c r="L9" s="74"/>
      <c r="M9" s="74"/>
      <c r="N9" s="74"/>
      <c r="O9" s="75"/>
    </row>
    <row r="10" spans="2:15" x14ac:dyDescent="0.3">
      <c r="B10" s="73" t="str">
        <f>IF(TRUE,HYPERLINK("#'EN 16931'!A"&amp;MATCH("BT-36", 'EN 16931'!A:A, 0),"BT-36"))</f>
        <v>BT-36</v>
      </c>
      <c r="C10" s="74"/>
      <c r="D10" s="74"/>
      <c r="E10" s="74"/>
      <c r="F10" s="74"/>
      <c r="G10" s="74"/>
      <c r="H10" s="75"/>
      <c r="I10" s="73" t="str">
        <f>IF(TRUE,HYPERLINK("#'EN 16931'!A"&amp;MATCH("BT-51", 'EN 16931'!A:A, 0),"BT-51"))</f>
        <v>BT-51</v>
      </c>
      <c r="J10" s="74"/>
      <c r="K10" s="74"/>
      <c r="L10" s="74"/>
      <c r="M10" s="74"/>
      <c r="N10" s="74"/>
      <c r="O10" s="75"/>
    </row>
    <row r="11" spans="2:15" x14ac:dyDescent="0.3">
      <c r="B11" s="73" t="str">
        <f>IF(TRUE,HYPERLINK("#'EN 16931'!A"&amp;MATCH("BT-37",'EN 16931'!A:A,0),"BT-38 BT-37"))</f>
        <v>BT-38 BT-37</v>
      </c>
      <c r="C11" s="74"/>
      <c r="D11" s="74"/>
      <c r="E11" s="74"/>
      <c r="F11" s="74"/>
      <c r="G11" s="74"/>
      <c r="H11" s="75"/>
      <c r="I11" s="73" t="str">
        <f>IF(TRUE,HYPERLINK("#'EN 16931'!A"&amp;MATCH("BT-52", 'EN 16931'!A:A, 0),"BT-53 BT-52"))</f>
        <v>BT-53 BT-52</v>
      </c>
      <c r="J11" s="74"/>
      <c r="K11" s="74"/>
      <c r="L11" s="74"/>
      <c r="M11" s="74"/>
      <c r="N11" s="74"/>
      <c r="O11" s="75"/>
    </row>
    <row r="12" spans="2:15" x14ac:dyDescent="0.3">
      <c r="B12" s="70" t="str">
        <f>IF(TRUE,HYPERLINK("#'EN 16931'!A"&amp;MATCH("BT-40", 'EN 16931'!A:A, 0),"BT-40"))</f>
        <v>BT-40</v>
      </c>
      <c r="C12" s="76"/>
      <c r="D12" s="76"/>
      <c r="E12" s="76"/>
      <c r="F12" s="76"/>
      <c r="G12" s="76"/>
      <c r="H12" s="77"/>
      <c r="I12" s="70" t="str">
        <f>IF(TRUE,HYPERLINK("#'EN 16931'!A"&amp;MATCH("BT-55", 'EN 16931'!A:A, 0),"BT-55"))</f>
        <v>BT-55</v>
      </c>
      <c r="J12" s="76"/>
      <c r="K12" s="76"/>
      <c r="L12" s="76"/>
      <c r="M12" s="76"/>
      <c r="N12" s="76"/>
      <c r="O12" s="77"/>
    </row>
    <row r="13" spans="2:15" x14ac:dyDescent="0.3">
      <c r="B13" s="70" t="str">
        <f>IF(TRUE,HYPERLINK("#'EN 16931'!A"&amp;MATCH("BT-34",'EN 16931'!A:A,0),"ID Peppol: scheme-id:BT-34"))</f>
        <v>ID Peppol: scheme-id:BT-34</v>
      </c>
      <c r="C13" s="71"/>
      <c r="D13" s="71"/>
      <c r="E13" s="71"/>
      <c r="F13" s="71"/>
      <c r="G13" s="71"/>
      <c r="H13" s="72"/>
      <c r="I13" s="70" t="str">
        <f>IF(TRUE,HYPERLINK("#'EN 16931'!A"&amp;MATCH("BT-49",'EN 16931'!A:A,0),"ID Peppol: scheme-id:BT-49"))</f>
        <v>ID Peppol: scheme-id:BT-49</v>
      </c>
      <c r="J13" s="71"/>
      <c r="K13" s="71"/>
      <c r="L13" s="71"/>
      <c r="M13" s="71"/>
      <c r="N13" s="71"/>
      <c r="O13" s="72"/>
    </row>
    <row r="14" spans="2:15" x14ac:dyDescent="0.3">
      <c r="B14" s="73" t="str">
        <f>IF(TRUE,HYPERLINK("#'EN 16931'!A"&amp;MATCH("BT-31", 'EN 16931'!A:A, 0),"N° TVA: BT-31"))</f>
        <v>N° TVA: BT-31</v>
      </c>
      <c r="C14" s="74"/>
      <c r="D14" s="74"/>
      <c r="E14" s="74"/>
      <c r="F14" s="74"/>
      <c r="G14" s="74"/>
      <c r="H14" s="75"/>
      <c r="I14" s="73" t="str">
        <f>IF(TRUE,HYPERLINK("#'EN 16931'!A"&amp;MATCH("BT-48", 'EN 16931'!A:A, 0),"N° TVA: BT-48"))</f>
        <v>N° TVA: BT-48</v>
      </c>
      <c r="J14" s="74"/>
      <c r="K14" s="74"/>
      <c r="L14" s="74"/>
      <c r="M14" s="74"/>
      <c r="N14" s="74"/>
      <c r="O14" s="75"/>
    </row>
    <row r="15" spans="2:15" x14ac:dyDescent="0.3">
      <c r="B15" s="73" t="str">
        <f>IF(TRUE,HYPERLINK("#'EN 16931'!A"&amp;MATCH("BT-30", 'EN 16931'!A:A, 0),"Identifiant légal: BT-30"))</f>
        <v>Identifiant légal: BT-30</v>
      </c>
      <c r="C15" s="74"/>
      <c r="D15" s="74"/>
      <c r="E15" s="74"/>
      <c r="F15" s="74"/>
      <c r="G15" s="74"/>
      <c r="H15" s="75"/>
      <c r="I15" s="73" t="str">
        <f>IF(TRUE,HYPERLINK("#'EN 16931'!A"&amp;MATCH("BT-47", 'EN 16931'!A:A, 0),"Identifiant légal: BT-47"))</f>
        <v>Identifiant légal: BT-47</v>
      </c>
      <c r="J15" s="74"/>
      <c r="K15" s="74"/>
      <c r="L15" s="74"/>
      <c r="M15" s="74"/>
      <c r="N15" s="74"/>
      <c r="O15" s="75"/>
    </row>
    <row r="16" spans="2:15" x14ac:dyDescent="0.3">
      <c r="B16" s="73" t="str">
        <f>IF(TRUE,HYPERLINK("#'EN 16931'!A"&amp;MATCH("BT-32", 'EN 16931'!A:A, 0),"N° fiscal: BT-32"))</f>
        <v>N° fiscal: BT-32</v>
      </c>
      <c r="C16" s="74"/>
      <c r="D16" s="74"/>
      <c r="E16" s="74"/>
      <c r="F16" s="74"/>
      <c r="G16" s="74"/>
      <c r="H16" s="75"/>
      <c r="I16" s="79"/>
      <c r="J16" s="74"/>
      <c r="K16" s="74"/>
      <c r="L16" s="74"/>
      <c r="M16" s="74"/>
      <c r="N16" s="74"/>
      <c r="O16" s="75"/>
    </row>
    <row r="17" spans="2:15" x14ac:dyDescent="0.3">
      <c r="B17" s="78"/>
      <c r="C17" s="76"/>
      <c r="D17" s="76"/>
      <c r="E17" s="76"/>
      <c r="F17" s="76"/>
      <c r="G17" s="76"/>
      <c r="H17" s="77"/>
      <c r="I17" s="79"/>
      <c r="J17" s="74"/>
      <c r="K17" s="74"/>
      <c r="L17" s="74"/>
      <c r="M17" s="74"/>
      <c r="N17" s="74"/>
      <c r="O17" s="75"/>
    </row>
    <row r="18" spans="2:15" x14ac:dyDescent="0.3">
      <c r="B18" s="78" t="s">
        <v>1982</v>
      </c>
      <c r="C18" s="76"/>
      <c r="D18" s="76"/>
      <c r="E18" s="76"/>
      <c r="F18" s="76"/>
      <c r="G18" s="76"/>
      <c r="H18" s="77"/>
      <c r="I18" s="78" t="s">
        <v>1982</v>
      </c>
      <c r="J18" s="74"/>
      <c r="K18" s="74"/>
      <c r="L18" s="74"/>
      <c r="M18" s="74"/>
      <c r="N18" s="74"/>
      <c r="O18" s="75"/>
    </row>
    <row r="19" spans="2:15" ht="15.6" customHeight="1" x14ac:dyDescent="0.3">
      <c r="B19" s="70" t="str">
        <f>IF(TRUE,HYPERLINK("#'EN 16931'!A"&amp;MATCH("BT-41", 'EN 16931'!A:A, 0),"BT-41"))</f>
        <v>BT-41</v>
      </c>
      <c r="C19" s="76"/>
      <c r="D19" s="76"/>
      <c r="E19" s="76"/>
      <c r="F19" s="76"/>
      <c r="G19" s="76"/>
      <c r="H19" s="77"/>
      <c r="I19" s="73" t="str">
        <f>IF(TRUE,HYPERLINK("#'EN 16931'!A"&amp;MATCH("BT-56", 'EN 16931'!A:A, 0),"BT-56"))</f>
        <v>BT-56</v>
      </c>
      <c r="J19" s="74"/>
      <c r="K19" s="74"/>
      <c r="L19" s="74"/>
      <c r="M19" s="74"/>
      <c r="N19" s="74"/>
      <c r="O19" s="75"/>
    </row>
    <row r="20" spans="2:15" x14ac:dyDescent="0.3">
      <c r="B20" s="73" t="str">
        <f>IF(TRUE,HYPERLINK("#'EN 16931'!A"&amp;MATCH("BT-42", 'EN 16931'!A:A, 0),"Tél.: BT-42"))</f>
        <v>Tél.: BT-42</v>
      </c>
      <c r="C20" s="74"/>
      <c r="D20" s="74"/>
      <c r="E20" s="74"/>
      <c r="F20" s="74"/>
      <c r="G20" s="74"/>
      <c r="H20" s="75"/>
      <c r="I20" s="73" t="str">
        <f>IF(TRUE,HYPERLINK("#'EN 16931'!A"&amp;MATCH("BT-57", 'EN 16931'!A:A, 0),"Tél.: BT-57"))</f>
        <v>Tél.: BT-57</v>
      </c>
      <c r="J20" s="74"/>
      <c r="K20" s="74"/>
      <c r="L20" s="74"/>
      <c r="M20" s="74"/>
      <c r="N20" s="74"/>
      <c r="O20" s="75"/>
    </row>
    <row r="21" spans="2:15" ht="15" thickBot="1" x14ac:dyDescent="0.35">
      <c r="B21" s="94" t="str">
        <f>IF(TRUE,HYPERLINK("#'EN 16931'!A"&amp;MATCH("BT-43", 'EN 16931'!A:A, 0),"E-mail: BT-43"))</f>
        <v>E-mail: BT-43</v>
      </c>
      <c r="C21" s="95"/>
      <c r="D21" s="95"/>
      <c r="E21" s="95"/>
      <c r="F21" s="95"/>
      <c r="G21" s="95"/>
      <c r="H21" s="96"/>
      <c r="I21" s="99" t="str">
        <f>IF(TRUE,HYPERLINK("#'EN 16931'!A"&amp;MATCH("BT-58", 'EN 16931'!A:A, 0),"E-mail: BT-58"))</f>
        <v>E-mail: BT-58</v>
      </c>
      <c r="J21" s="100"/>
      <c r="K21" s="100"/>
      <c r="L21" s="100"/>
      <c r="M21" s="100"/>
      <c r="N21" s="100"/>
      <c r="O21" s="101"/>
    </row>
    <row r="22" spans="2:15" ht="15" thickBot="1" x14ac:dyDescent="0.35">
      <c r="B22" s="18"/>
      <c r="C22" s="18"/>
      <c r="D22" s="19"/>
      <c r="E22" s="19"/>
      <c r="F22" s="19"/>
      <c r="G22" s="19"/>
      <c r="H22" s="22"/>
      <c r="I22" s="18"/>
      <c r="J22" s="18"/>
      <c r="K22" s="18"/>
      <c r="L22" s="18"/>
      <c r="M22" s="18"/>
      <c r="N22" s="18"/>
      <c r="O22" s="18"/>
    </row>
    <row r="23" spans="2:15" ht="15" thickBot="1" x14ac:dyDescent="0.35">
      <c r="B23" s="204" t="s">
        <v>2927</v>
      </c>
      <c r="C23" s="205"/>
      <c r="D23" s="206"/>
      <c r="I23" s="18"/>
      <c r="J23" s="18"/>
      <c r="K23" s="18"/>
      <c r="L23" s="18"/>
      <c r="M23" s="18"/>
      <c r="N23" s="18"/>
      <c r="O23" s="18"/>
    </row>
    <row r="24" spans="2:15" x14ac:dyDescent="0.3">
      <c r="B24" s="90" t="s">
        <v>1984</v>
      </c>
      <c r="C24" s="84"/>
      <c r="D24" s="84"/>
      <c r="E24" s="84"/>
      <c r="F24" s="84"/>
      <c r="G24" s="84"/>
      <c r="H24" s="84"/>
      <c r="I24" s="102" t="str">
        <f>IF(TRUE,HYPERLINK("#'EN 16931'!A"&amp;MATCH("BT-13", 'EN 16931'!A:A, 0),"BT-13"))</f>
        <v>BT-13</v>
      </c>
      <c r="J24" s="84"/>
      <c r="K24" s="84"/>
      <c r="L24" s="84"/>
      <c r="M24" s="84"/>
      <c r="N24" s="84"/>
      <c r="O24" s="85"/>
    </row>
    <row r="25" spans="2:15" x14ac:dyDescent="0.3">
      <c r="B25" s="79" t="s">
        <v>2000</v>
      </c>
      <c r="C25" s="74"/>
      <c r="D25" s="74"/>
      <c r="E25" s="74"/>
      <c r="F25" s="74"/>
      <c r="G25" s="74"/>
      <c r="H25" s="74"/>
      <c r="I25" s="97" t="str">
        <f>IF(TRUE,HYPERLINK("#'EN 16931'!A"&amp;MATCH("BT-19", 'EN 16931'!A:A, 0),"BT-19"))</f>
        <v>BT-19</v>
      </c>
      <c r="J25" s="74"/>
      <c r="K25" s="74"/>
      <c r="L25" s="74"/>
      <c r="M25" s="74"/>
      <c r="N25" s="74"/>
      <c r="O25" s="75"/>
    </row>
    <row r="26" spans="2:15" x14ac:dyDescent="0.3">
      <c r="B26" s="79" t="s">
        <v>2928</v>
      </c>
      <c r="C26" s="74"/>
      <c r="D26" s="74"/>
      <c r="E26" s="74"/>
      <c r="F26" s="74"/>
      <c r="G26" s="74"/>
      <c r="H26" s="74"/>
      <c r="I26" s="97" t="str">
        <f>IF(TRUE,HYPERLINK("#'EN 16931'!A"&amp;MATCH("BT-12", 'EN 16931'!A:A, 0),"BT-12"))</f>
        <v>BT-12</v>
      </c>
      <c r="J26" s="74"/>
      <c r="K26" s="74"/>
      <c r="L26" s="74"/>
      <c r="M26" s="74"/>
      <c r="N26" s="74"/>
      <c r="O26" s="75"/>
    </row>
    <row r="27" spans="2:15" x14ac:dyDescent="0.3">
      <c r="B27" s="79" t="s">
        <v>2001</v>
      </c>
      <c r="C27" s="74"/>
      <c r="D27" s="74"/>
      <c r="E27" s="74"/>
      <c r="F27" s="74"/>
      <c r="G27" s="74"/>
      <c r="H27" s="74"/>
      <c r="I27" s="97" t="str">
        <f>IF(TRUE,HYPERLINK("#'EN 16931'!A"&amp;MATCH("BT-73", 'EN 16931'!A:A, 0),"BT-73 - BT-74"))</f>
        <v>BT-73 - BT-74</v>
      </c>
      <c r="J27" s="74"/>
      <c r="K27" s="74"/>
      <c r="L27" s="74"/>
      <c r="M27" s="74"/>
      <c r="N27" s="74"/>
      <c r="O27" s="75"/>
    </row>
    <row r="28" spans="2:15" x14ac:dyDescent="0.3">
      <c r="B28" s="79" t="s">
        <v>2002</v>
      </c>
      <c r="C28" s="74"/>
      <c r="D28" s="74"/>
      <c r="E28" s="74"/>
      <c r="F28" s="74"/>
      <c r="G28" s="74"/>
      <c r="H28" s="74"/>
      <c r="I28" s="97" t="str">
        <f>IF(TRUE,HYPERLINK("#'EN 16931'!A"&amp;MATCH("BT-5", 'EN 16931'!A:A, 0),"BT-5"))</f>
        <v>BT-5</v>
      </c>
      <c r="J28" s="74"/>
      <c r="K28" s="74"/>
      <c r="L28" s="74"/>
      <c r="M28" s="74"/>
      <c r="N28" s="74"/>
      <c r="O28" s="75"/>
    </row>
    <row r="29" spans="2:15" x14ac:dyDescent="0.3">
      <c r="B29" s="79" t="s">
        <v>2003</v>
      </c>
      <c r="C29" s="74"/>
      <c r="D29" s="74"/>
      <c r="E29" s="74"/>
      <c r="F29" s="74"/>
      <c r="G29" s="74"/>
      <c r="H29" s="74"/>
      <c r="I29" s="97"/>
      <c r="J29" s="97"/>
      <c r="K29" s="97"/>
      <c r="L29" s="97"/>
      <c r="M29" s="97"/>
      <c r="N29" s="97"/>
      <c r="O29" s="98"/>
    </row>
    <row r="30" spans="2:15" ht="15" thickBot="1" x14ac:dyDescent="0.35">
      <c r="B30" s="94" t="str">
        <f>IF(TRUE,HYPERLINK("#'EN 16931'!A"&amp;MATCH("BT-22", 'EN 16931'!A:A, 0),"BT-22"))</f>
        <v>BT-22</v>
      </c>
      <c r="C30" s="95"/>
      <c r="D30" s="95"/>
      <c r="E30" s="95"/>
      <c r="F30" s="95"/>
      <c r="G30" s="95"/>
      <c r="H30" s="95"/>
      <c r="I30" s="103"/>
      <c r="J30" s="95"/>
      <c r="K30" s="95"/>
      <c r="L30" s="95"/>
      <c r="M30" s="95"/>
      <c r="N30" s="95"/>
      <c r="O30" s="96"/>
    </row>
    <row r="31" spans="2:15" ht="15" thickBot="1" x14ac:dyDescent="0.35">
      <c r="B31" s="18"/>
      <c r="C31" s="18"/>
      <c r="D31" s="18"/>
      <c r="E31" s="18"/>
      <c r="F31" s="18"/>
      <c r="G31" s="18"/>
      <c r="H31" s="18"/>
      <c r="I31" s="18"/>
      <c r="J31" s="18"/>
      <c r="K31" s="18"/>
      <c r="L31" s="18"/>
      <c r="M31" s="18"/>
      <c r="N31" s="18"/>
      <c r="O31" s="18"/>
    </row>
    <row r="32" spans="2:15" ht="15" thickBot="1" x14ac:dyDescent="0.35">
      <c r="B32" s="87" t="s">
        <v>1999</v>
      </c>
      <c r="C32" s="207"/>
      <c r="D32" s="88"/>
      <c r="I32" s="18"/>
      <c r="J32" s="18"/>
      <c r="K32" s="18"/>
      <c r="L32" s="18"/>
      <c r="M32" s="18"/>
      <c r="N32" s="18"/>
      <c r="O32" s="18"/>
    </row>
    <row r="33" spans="2:15" x14ac:dyDescent="0.3">
      <c r="B33" s="90" t="s">
        <v>1986</v>
      </c>
      <c r="C33" s="84"/>
      <c r="D33" s="84"/>
      <c r="E33" s="84"/>
      <c r="F33" s="84"/>
      <c r="G33" s="84"/>
      <c r="H33" s="84"/>
      <c r="I33" s="102" t="str">
        <f>IF(TRUE,HYPERLINK("#'EN 16931'!A"&amp;MATCH("BT-83", 'EN 16931'!A:A, 0),"BT-83"))</f>
        <v>BT-83</v>
      </c>
      <c r="J33" s="84"/>
      <c r="K33" s="84"/>
      <c r="L33" s="84"/>
      <c r="M33" s="84"/>
      <c r="N33" s="84"/>
      <c r="O33" s="85"/>
    </row>
    <row r="34" spans="2:15" x14ac:dyDescent="0.3">
      <c r="B34" s="79" t="s">
        <v>1987</v>
      </c>
      <c r="C34" s="74"/>
      <c r="D34" s="74"/>
      <c r="E34" s="74"/>
      <c r="F34" s="74"/>
      <c r="G34" s="74"/>
      <c r="H34" s="74"/>
      <c r="I34" s="97" t="str">
        <f>IF(TRUE,HYPERLINK("#'EN 16931'!A"&amp;MATCH("BT-9", 'EN 16931'!A:A, 0),"BT-9"))</f>
        <v>BT-9</v>
      </c>
      <c r="J34" s="74"/>
      <c r="K34" s="74"/>
      <c r="L34" s="74"/>
      <c r="M34" s="74"/>
      <c r="N34" s="74"/>
      <c r="O34" s="75"/>
    </row>
    <row r="35" spans="2:15" x14ac:dyDescent="0.3">
      <c r="B35" s="79" t="s">
        <v>2004</v>
      </c>
      <c r="C35" s="74"/>
      <c r="D35" s="74"/>
      <c r="E35" s="74"/>
      <c r="F35" s="74"/>
      <c r="G35" s="74"/>
      <c r="H35" s="74"/>
      <c r="I35" s="74"/>
      <c r="J35" s="74"/>
      <c r="K35" s="74"/>
      <c r="L35" s="74"/>
      <c r="M35" s="74"/>
      <c r="N35" s="74"/>
      <c r="O35" s="75"/>
    </row>
    <row r="36" spans="2:15" ht="15" thickBot="1" x14ac:dyDescent="0.35">
      <c r="B36" s="94" t="str">
        <f>IF(TRUE,HYPERLINK("#'EN 16931'!A"&amp;MATCH("BT-20", 'EN 16931'!A:A, 0),"BT-20"))</f>
        <v>BT-20</v>
      </c>
      <c r="C36" s="103"/>
      <c r="D36" s="103"/>
      <c r="E36" s="103"/>
      <c r="F36" s="103"/>
      <c r="G36" s="103"/>
      <c r="H36" s="103"/>
      <c r="I36" s="103"/>
      <c r="J36" s="103"/>
      <c r="K36" s="103"/>
      <c r="L36" s="103"/>
      <c r="M36" s="103"/>
      <c r="N36" s="103"/>
      <c r="O36" s="104"/>
    </row>
    <row r="37" spans="2:15" ht="15" thickBot="1" x14ac:dyDescent="0.35">
      <c r="C37" s="22"/>
      <c r="D37" s="22"/>
      <c r="E37" s="22"/>
      <c r="F37" s="22"/>
      <c r="G37" s="22"/>
      <c r="H37" s="22"/>
      <c r="I37" s="22"/>
      <c r="J37" s="22"/>
      <c r="K37" s="22"/>
      <c r="L37" s="22"/>
      <c r="M37" s="22"/>
      <c r="N37" s="22"/>
      <c r="O37" s="22"/>
    </row>
    <row r="38" spans="2:15" ht="15" thickBot="1" x14ac:dyDescent="0.35">
      <c r="B38" s="87" t="s">
        <v>2929</v>
      </c>
      <c r="C38" s="207"/>
      <c r="D38" s="88"/>
      <c r="I38" s="18"/>
      <c r="J38" s="18"/>
      <c r="K38" s="18"/>
      <c r="L38" s="18"/>
      <c r="M38" s="18"/>
      <c r="N38" s="18"/>
      <c r="O38" s="18"/>
    </row>
    <row r="39" spans="2:15" x14ac:dyDescent="0.3">
      <c r="B39" s="90" t="s">
        <v>2006</v>
      </c>
      <c r="C39" s="84"/>
      <c r="D39" s="84"/>
      <c r="E39" s="84"/>
      <c r="F39" s="105" t="str">
        <f>IF(TRUE,HYPERLINK("#'EN 16931'!A"&amp;MATCH("BT-107", 'EN 16931'!A:A, 0),"BT-107"))</f>
        <v>BT-107</v>
      </c>
      <c r="G39" s="112"/>
      <c r="H39" s="45"/>
      <c r="I39" s="84" t="s">
        <v>1988</v>
      </c>
      <c r="J39" s="84"/>
      <c r="K39" s="84"/>
      <c r="L39" s="84"/>
      <c r="M39" s="84"/>
      <c r="N39" s="105" t="str">
        <f>IF(TRUE,HYPERLINK("#'EN 16931'!A"&amp;MATCH("BT-109", 'EN 16931'!A:A, 0),"BT-109"))</f>
        <v>BT-109</v>
      </c>
      <c r="O39" s="106"/>
    </row>
    <row r="40" spans="2:15" x14ac:dyDescent="0.3">
      <c r="B40" s="79" t="s">
        <v>2007</v>
      </c>
      <c r="C40" s="74"/>
      <c r="D40" s="74"/>
      <c r="E40" s="74"/>
      <c r="F40" s="91" t="str">
        <f>IF(TRUE,HYPERLINK("#'EN 16931'!A"&amp;MATCH("BT-108", 'EN 16931'!A:A, 0),"BT-108"))</f>
        <v>BT-108</v>
      </c>
      <c r="G40" s="92"/>
      <c r="H40" s="44"/>
      <c r="I40" s="74" t="s">
        <v>1989</v>
      </c>
      <c r="J40" s="74"/>
      <c r="K40" s="74"/>
      <c r="L40" s="74"/>
      <c r="M40" s="74"/>
      <c r="N40" s="91" t="str">
        <f>IF(TRUE,HYPERLINK("#'EN 16931'!A"&amp;MATCH("BT-110", 'EN 16931'!A:A, 0),"BT-110"))</f>
        <v>BT-110</v>
      </c>
      <c r="O40" s="93"/>
    </row>
    <row r="41" spans="2:15" x14ac:dyDescent="0.3">
      <c r="B41" s="79" t="s">
        <v>2931</v>
      </c>
      <c r="C41" s="74"/>
      <c r="D41" s="74"/>
      <c r="E41" s="74"/>
      <c r="F41" s="91" t="str">
        <f>IF(TRUE,HYPERLINK("#'EN 16931'!A"&amp;MATCH("BT-113", 'EN 16931'!A:A, 0),"BT-113"))</f>
        <v>BT-113</v>
      </c>
      <c r="G41" s="92"/>
      <c r="H41" s="44"/>
      <c r="I41" s="74" t="s">
        <v>1990</v>
      </c>
      <c r="J41" s="74"/>
      <c r="K41" s="74"/>
      <c r="L41" s="74"/>
      <c r="M41" s="74"/>
      <c r="N41" s="91" t="str">
        <f>IF(TRUE,HYPERLINK("#'EN 16931'!A"&amp;MATCH("BT-112", 'EN 16931'!A:A, 0),"BT-112"))</f>
        <v>BT-112</v>
      </c>
      <c r="O41" s="93"/>
    </row>
    <row r="42" spans="2:15" ht="15" thickBot="1" x14ac:dyDescent="0.35">
      <c r="B42" s="107" t="s">
        <v>2008</v>
      </c>
      <c r="C42" s="95"/>
      <c r="D42" s="95"/>
      <c r="E42" s="95"/>
      <c r="F42" s="108" t="str">
        <f>IF(TRUE,HYPERLINK("#'EN 16931'!A"&amp;MATCH("BT-114", 'EN 16931'!A:A, 0),"BT-114"))</f>
        <v>BT-114</v>
      </c>
      <c r="G42" s="109"/>
      <c r="H42" s="46"/>
      <c r="I42" s="113" t="s">
        <v>2930</v>
      </c>
      <c r="J42" s="113"/>
      <c r="K42" s="113"/>
      <c r="L42" s="113"/>
      <c r="M42" s="113"/>
      <c r="N42" s="114" t="str">
        <f>IF(TRUE,HYPERLINK("#'EN 16931'!A"&amp;MATCH("BT-115", 'EN 16931'!A:A, 0),"BT-115"))</f>
        <v>BT-115</v>
      </c>
      <c r="O42" s="115"/>
    </row>
    <row r="43" spans="2:15" ht="15" thickBot="1" x14ac:dyDescent="0.35"/>
    <row r="44" spans="2:15" ht="15" thickBot="1" x14ac:dyDescent="0.35">
      <c r="B44" s="87" t="s">
        <v>1991</v>
      </c>
      <c r="C44" s="207"/>
      <c r="D44" s="88"/>
      <c r="I44" s="18"/>
      <c r="J44" s="18"/>
      <c r="K44" s="18"/>
      <c r="L44" s="18"/>
      <c r="M44" s="18"/>
      <c r="N44" s="18"/>
      <c r="O44" s="18"/>
    </row>
    <row r="45" spans="2:15" x14ac:dyDescent="0.3">
      <c r="B45" s="90" t="s">
        <v>1993</v>
      </c>
      <c r="C45" s="84"/>
      <c r="D45" s="84"/>
      <c r="E45" s="84"/>
      <c r="F45" s="105" t="str">
        <f>IF(TRUE,HYPERLINK("#'EN 16931'!A"&amp;MATCH("BT-62", 'EN 16931'!A:A, 0),"BT-62"))</f>
        <v>BT-62</v>
      </c>
      <c r="G45" s="112"/>
      <c r="H45" s="27"/>
      <c r="I45" s="84" t="s">
        <v>1992</v>
      </c>
      <c r="J45" s="84"/>
      <c r="K45" s="84"/>
      <c r="L45" s="84"/>
      <c r="M45" s="84"/>
      <c r="N45" s="105" t="str">
        <f>IF(TRUE,HYPERLINK("#'EN 16931'!A"&amp;MATCH("BT-7", 'EN 16931'!A:A, 0),"BT-7"))</f>
        <v>BT-7</v>
      </c>
      <c r="O45" s="106"/>
    </row>
    <row r="46" spans="2:15" ht="15" thickBot="1" x14ac:dyDescent="0.35">
      <c r="B46" s="107" t="s">
        <v>1994</v>
      </c>
      <c r="C46" s="95"/>
      <c r="D46" s="95"/>
      <c r="E46" s="95"/>
      <c r="F46" s="108" t="str">
        <f>IF(TRUE,HYPERLINK("#'EN 16931'!A"&amp;MATCH("BT-63", 'EN 16931'!A:A, 0),"BT-63"))</f>
        <v>BT-63</v>
      </c>
      <c r="G46" s="109"/>
      <c r="H46" s="20"/>
      <c r="I46" s="110" t="s">
        <v>2009</v>
      </c>
      <c r="J46" s="110"/>
      <c r="K46" s="110"/>
      <c r="L46" s="110"/>
      <c r="M46" s="110"/>
      <c r="N46" s="108" t="str">
        <f>IF(TRUE,HYPERLINK("#'EN 16931'!A"&amp;MATCH("BT-111", 'EN 16931'!A:A, 0),"BT-111"))</f>
        <v>BT-111</v>
      </c>
      <c r="O46" s="111"/>
    </row>
    <row r="47" spans="2:15" ht="15" thickBot="1" x14ac:dyDescent="0.35">
      <c r="B47" s="26"/>
      <c r="C47" s="26"/>
      <c r="D47" s="26"/>
      <c r="E47" s="26"/>
      <c r="F47" s="26"/>
      <c r="G47" s="26"/>
    </row>
    <row r="48" spans="2:15" ht="15" thickBot="1" x14ac:dyDescent="0.35">
      <c r="B48" s="87" t="s">
        <v>2005</v>
      </c>
      <c r="C48" s="207"/>
      <c r="D48" s="88"/>
      <c r="I48" s="18"/>
      <c r="J48" s="18"/>
      <c r="K48" s="18"/>
      <c r="L48" s="18"/>
      <c r="M48" s="18"/>
      <c r="N48" s="18"/>
      <c r="O48" s="18"/>
    </row>
    <row r="49" spans="2:23" x14ac:dyDescent="0.3">
      <c r="B49" s="90" t="s">
        <v>2010</v>
      </c>
      <c r="C49" s="84"/>
      <c r="D49" s="84"/>
      <c r="E49" s="84"/>
      <c r="F49" s="105" t="str">
        <f>IF(TRUE,HYPERLINK("#'EN 16931'!A"&amp;MATCH("BT-70", 'EN 16931'!A:A, 0),"BT-70"))</f>
        <v>BT-70</v>
      </c>
      <c r="G49" s="112"/>
      <c r="H49" s="27"/>
      <c r="I49" s="84" t="s">
        <v>2011</v>
      </c>
      <c r="J49" s="84"/>
      <c r="K49" s="84"/>
      <c r="L49" s="84"/>
      <c r="M49" s="84"/>
      <c r="N49" s="105" t="str">
        <f>IF(TRUE,HYPERLINK("#'EN 16931'!A"&amp;MATCH("BT-75", 'EN 16931'!A:A, 0),"BT-75"))</f>
        <v>BT-75</v>
      </c>
      <c r="O49" s="106"/>
    </row>
    <row r="50" spans="2:23" x14ac:dyDescent="0.3">
      <c r="B50" s="79" t="s">
        <v>1996</v>
      </c>
      <c r="C50" s="74"/>
      <c r="D50" s="74"/>
      <c r="E50" s="74"/>
      <c r="F50" s="91" t="str">
        <f>IF(TRUE,HYPERLINK("#'EN 16931'!A"&amp;MATCH("BT-71", 'EN 16931'!A:A, 0),"BT-71"))</f>
        <v>BT-71</v>
      </c>
      <c r="G50" s="92"/>
      <c r="H50" s="28"/>
      <c r="I50" s="116"/>
      <c r="J50" s="116"/>
      <c r="K50" s="116"/>
      <c r="L50" s="116"/>
      <c r="M50" s="116"/>
      <c r="N50" s="91" t="str">
        <f>IF(TRUE,HYPERLINK("#'EN 16931'!A"&amp;MATCH("BT-76", 'EN 16931'!A:A, 0),"BT-76"))</f>
        <v>BT-76</v>
      </c>
      <c r="O50" s="93"/>
    </row>
    <row r="51" spans="2:23" x14ac:dyDescent="0.3">
      <c r="B51" s="79" t="s">
        <v>1995</v>
      </c>
      <c r="C51" s="74"/>
      <c r="D51" s="74"/>
      <c r="E51" s="74"/>
      <c r="F51" s="91" t="str">
        <f>IF(TRUE,HYPERLINK("#'EN 16931'!A"&amp;MATCH("BT-72", 'EN 16931'!A:A, 0),"BT-72"))</f>
        <v>BT-72</v>
      </c>
      <c r="G51" s="92"/>
      <c r="H51" s="28"/>
      <c r="I51" s="116"/>
      <c r="J51" s="116"/>
      <c r="K51" s="116"/>
      <c r="L51" s="116"/>
      <c r="M51" s="116"/>
      <c r="N51" s="91" t="str">
        <f>IF(TRUE,HYPERLINK("#'EN 16931'!A"&amp;MATCH("BT-77", 'EN 16931'!A:A, 0),"BT-78 BT-77"))</f>
        <v>BT-78 BT-77</v>
      </c>
      <c r="O51" s="93"/>
    </row>
    <row r="52" spans="2:23" ht="15" thickBot="1" x14ac:dyDescent="0.35">
      <c r="B52" s="107"/>
      <c r="C52" s="95"/>
      <c r="D52" s="95"/>
      <c r="E52" s="95"/>
      <c r="F52" s="109"/>
      <c r="G52" s="109"/>
      <c r="H52" s="20"/>
      <c r="I52" s="126"/>
      <c r="J52" s="126"/>
      <c r="K52" s="126"/>
      <c r="L52" s="126"/>
      <c r="M52" s="126"/>
      <c r="N52" s="108" t="str">
        <f>IF(TRUE,HYPERLINK("#'EN 16931'!A"&amp;MATCH("BT-80", 'EN 16931'!A:A, 0),"BT-80"))</f>
        <v>BT-80</v>
      </c>
      <c r="O52" s="111"/>
    </row>
    <row r="54" spans="2:23" ht="15" thickBot="1" x14ac:dyDescent="0.35">
      <c r="B54" s="26"/>
      <c r="C54" s="26"/>
      <c r="D54" s="26"/>
      <c r="E54" s="26"/>
      <c r="F54" s="26"/>
      <c r="G54" s="26"/>
      <c r="H54" s="26"/>
      <c r="I54" s="26"/>
      <c r="J54" s="26"/>
      <c r="K54" s="26"/>
      <c r="L54" s="26"/>
      <c r="M54" s="26"/>
      <c r="N54" s="26"/>
    </row>
    <row r="55" spans="2:23" ht="15" thickBot="1" x14ac:dyDescent="0.35">
      <c r="B55" s="123" t="s">
        <v>2023</v>
      </c>
      <c r="C55" s="124"/>
      <c r="D55" s="124"/>
      <c r="E55" s="124"/>
      <c r="F55" s="124"/>
      <c r="G55" s="124"/>
      <c r="H55" s="124"/>
      <c r="I55" s="125"/>
      <c r="J55" s="30"/>
      <c r="K55" s="30"/>
      <c r="L55" s="30"/>
      <c r="M55" s="26"/>
      <c r="N55" s="26"/>
      <c r="O55" s="26"/>
      <c r="P55" s="26"/>
      <c r="Q55" s="26"/>
      <c r="R55" s="26"/>
      <c r="S55" s="26"/>
      <c r="T55" s="26"/>
      <c r="U55" s="26"/>
      <c r="V55" s="26"/>
      <c r="W55" s="26"/>
    </row>
    <row r="56" spans="2:23" ht="15.6" thickTop="1" thickBot="1" x14ac:dyDescent="0.35">
      <c r="B56" s="117" t="s">
        <v>2050</v>
      </c>
      <c r="C56" s="118"/>
      <c r="D56" s="118"/>
      <c r="E56" s="119"/>
      <c r="F56" s="119"/>
      <c r="G56" s="119"/>
      <c r="H56" s="119"/>
      <c r="I56" s="119"/>
      <c r="J56" s="119"/>
      <c r="K56" s="119"/>
      <c r="L56" s="120" t="s">
        <v>2051</v>
      </c>
      <c r="M56" s="121"/>
      <c r="N56" s="121"/>
      <c r="O56" s="121"/>
      <c r="P56" s="121"/>
      <c r="Q56" s="121"/>
      <c r="R56" s="121"/>
      <c r="S56" s="122"/>
      <c r="T56" s="120" t="s">
        <v>2052</v>
      </c>
      <c r="U56" s="121"/>
      <c r="V56" s="121"/>
      <c r="W56" s="135"/>
    </row>
    <row r="57" spans="2:23" ht="15.6" thickTop="1" thickBot="1" x14ac:dyDescent="0.35">
      <c r="B57" s="154" t="str">
        <f>IF(TRUE,HYPERLINK("#'EN 16931'!A"&amp;MATCH("BT-84", 'EN 16931'!A:A, 0),"BT-84"))</f>
        <v>BT-84</v>
      </c>
      <c r="C57" s="144"/>
      <c r="D57" s="144"/>
      <c r="E57" s="155"/>
      <c r="F57" s="155"/>
      <c r="G57" s="155"/>
      <c r="H57" s="155"/>
      <c r="I57" s="155"/>
      <c r="J57" s="155"/>
      <c r="K57" s="155"/>
      <c r="L57" s="156" t="str">
        <f>IF(TRUE,HYPERLINK("#'EN 16931'!A"&amp;MATCH("BT-85",  'EN 16931'!A:A, 0),"BT-85"))</f>
        <v>BT-85</v>
      </c>
      <c r="M57" s="143"/>
      <c r="N57" s="143"/>
      <c r="O57" s="143"/>
      <c r="P57" s="143"/>
      <c r="Q57" s="143"/>
      <c r="R57" s="143"/>
      <c r="S57" s="144"/>
      <c r="T57" s="156" t="str">
        <f>IF(TRUE,HYPERLINK("#'EN 16931'!A"&amp;MATCH("BT-86", 'EN 16931'!A:A, 0),"BT-86"))</f>
        <v>BT-86</v>
      </c>
      <c r="U57" s="143"/>
      <c r="V57" s="143"/>
      <c r="W57" s="145"/>
    </row>
    <row r="58" spans="2:23" ht="15.6" thickTop="1" thickBot="1" x14ac:dyDescent="0.35">
      <c r="B58" s="26"/>
      <c r="C58" s="26"/>
      <c r="D58" s="26"/>
      <c r="E58" s="26"/>
      <c r="F58" s="26"/>
      <c r="G58" s="26"/>
      <c r="H58" s="26"/>
      <c r="I58" s="26"/>
      <c r="J58" s="26"/>
      <c r="K58" s="26"/>
      <c r="L58" s="26"/>
      <c r="M58" s="26"/>
      <c r="N58" s="26"/>
    </row>
    <row r="59" spans="2:23" ht="15" thickBot="1" x14ac:dyDescent="0.35">
      <c r="B59" s="123" t="s">
        <v>2024</v>
      </c>
      <c r="C59" s="124"/>
      <c r="D59" s="124"/>
      <c r="E59" s="124"/>
      <c r="F59" s="124"/>
      <c r="G59" s="124"/>
      <c r="H59" s="124"/>
      <c r="I59" s="125"/>
      <c r="J59" s="30"/>
      <c r="K59" s="30"/>
      <c r="L59" s="30"/>
      <c r="M59" s="26"/>
      <c r="N59" s="26"/>
      <c r="O59" s="26"/>
      <c r="P59" s="26"/>
      <c r="Q59" s="26"/>
      <c r="R59" s="26"/>
      <c r="S59" s="26"/>
      <c r="T59" s="26"/>
      <c r="U59" s="26"/>
      <c r="V59" s="26"/>
      <c r="W59" s="26"/>
    </row>
    <row r="60" spans="2:23" ht="15.6" thickTop="1" thickBot="1" x14ac:dyDescent="0.35">
      <c r="B60" s="133" t="s">
        <v>2013</v>
      </c>
      <c r="C60" s="134"/>
      <c r="D60" s="134"/>
      <c r="E60" s="134"/>
      <c r="F60" s="134"/>
      <c r="G60" s="134"/>
      <c r="H60" s="134"/>
      <c r="I60" s="134"/>
      <c r="J60" s="134"/>
      <c r="K60" s="118"/>
      <c r="L60" s="120" t="s">
        <v>2025</v>
      </c>
      <c r="M60" s="121"/>
      <c r="N60" s="121"/>
      <c r="O60" s="121"/>
      <c r="P60" s="121"/>
      <c r="Q60" s="122"/>
      <c r="R60" s="120" t="s">
        <v>2641</v>
      </c>
      <c r="S60" s="121"/>
      <c r="T60" s="121"/>
      <c r="U60" s="121"/>
      <c r="V60" s="121"/>
      <c r="W60" s="135"/>
    </row>
    <row r="61" spans="2:23" ht="15.6" thickTop="1" thickBot="1" x14ac:dyDescent="0.35">
      <c r="B61" s="142" t="str">
        <f>IF(TRUE,HYPERLINK("#'EN 16931'!A"&amp;MATCH("BT-18", 'EN 16931'!A:A, 0),"BT-18"))</f>
        <v>BT-18</v>
      </c>
      <c r="C61" s="143"/>
      <c r="D61" s="143"/>
      <c r="E61" s="159"/>
      <c r="F61" s="159"/>
      <c r="G61" s="159"/>
      <c r="H61" s="159"/>
      <c r="I61" s="159"/>
      <c r="J61" s="159"/>
      <c r="K61" s="160"/>
      <c r="L61" s="156" t="str">
        <f>IF(TRUE,HYPERLINK("#'EN 16931'!A"&amp;MATCH("BT-123", 'EN 16931'!A:A, 0),"BT-123 / scheme-id"))</f>
        <v>BT-123 / scheme-id</v>
      </c>
      <c r="M61" s="143"/>
      <c r="N61" s="143"/>
      <c r="O61" s="143"/>
      <c r="P61" s="143"/>
      <c r="Q61" s="144"/>
      <c r="R61" s="156" t="str">
        <f>IF(TRUE,HYPERLINK("#'EN 16931'!A"&amp;MATCH("BT-124", 'EN 16931'!A:A, 0),"BT-125 (URL BT-124)"))</f>
        <v>BT-125 (URL BT-124)</v>
      </c>
      <c r="S61" s="143"/>
      <c r="T61" s="143"/>
      <c r="U61" s="143"/>
      <c r="V61" s="143"/>
      <c r="W61" s="145"/>
    </row>
    <row r="62" spans="2:23" ht="15.6" thickTop="1" thickBot="1" x14ac:dyDescent="0.35">
      <c r="B62" s="26"/>
      <c r="C62" s="26"/>
      <c r="D62" s="26"/>
      <c r="E62" s="26"/>
      <c r="F62" s="26"/>
      <c r="G62" s="26"/>
      <c r="H62" s="26"/>
      <c r="I62" s="26"/>
      <c r="J62" s="26"/>
      <c r="K62" s="26"/>
      <c r="L62" s="26"/>
      <c r="M62" s="26"/>
      <c r="N62" s="26"/>
      <c r="O62" s="26"/>
      <c r="P62" s="26"/>
      <c r="Q62" s="26"/>
      <c r="R62" s="26"/>
      <c r="S62" s="26"/>
      <c r="T62" s="26"/>
      <c r="U62" s="26"/>
      <c r="V62" s="26"/>
    </row>
    <row r="63" spans="2:23" ht="15" thickBot="1" x14ac:dyDescent="0.35">
      <c r="B63" s="123" t="s">
        <v>2924</v>
      </c>
      <c r="C63" s="124"/>
      <c r="D63" s="124"/>
      <c r="E63" s="124"/>
      <c r="F63" s="124"/>
      <c r="G63" s="124"/>
      <c r="H63" s="124"/>
      <c r="I63" s="125"/>
      <c r="J63" s="30"/>
      <c r="K63" s="30"/>
      <c r="L63" s="30"/>
      <c r="M63" s="26"/>
      <c r="N63" s="26"/>
      <c r="O63" s="26"/>
      <c r="P63" s="26"/>
      <c r="Q63" s="26"/>
      <c r="R63" s="26"/>
      <c r="S63" s="26"/>
      <c r="T63" s="26"/>
      <c r="U63" s="26"/>
      <c r="V63" s="26"/>
      <c r="W63" s="26"/>
    </row>
    <row r="64" spans="2:23" ht="15.6" thickTop="1" thickBot="1" x14ac:dyDescent="0.35">
      <c r="B64" s="133" t="s">
        <v>2013</v>
      </c>
      <c r="C64" s="134"/>
      <c r="D64" s="134"/>
      <c r="E64" s="134"/>
      <c r="F64" s="134"/>
      <c r="G64" s="134"/>
      <c r="H64" s="134"/>
      <c r="I64" s="134"/>
      <c r="J64" s="134"/>
      <c r="K64" s="134"/>
      <c r="L64" s="134"/>
      <c r="M64" s="134"/>
      <c r="N64" s="118"/>
      <c r="O64" s="121" t="s">
        <v>2925</v>
      </c>
      <c r="P64" s="121"/>
      <c r="Q64" s="121"/>
      <c r="R64" s="121"/>
      <c r="S64" s="121"/>
      <c r="T64" s="121"/>
      <c r="U64" s="121"/>
      <c r="V64" s="121"/>
      <c r="W64" s="135"/>
    </row>
    <row r="65" spans="2:23" ht="15.6" thickTop="1" thickBot="1" x14ac:dyDescent="0.35">
      <c r="B65" s="142" t="str">
        <f>IF(TRUE,HYPERLINK("#'EN 16931'!A"&amp;MATCH("BT-25", 'EN 16931'!A:A, 0),"BT-25"))</f>
        <v>BT-25</v>
      </c>
      <c r="C65" s="143"/>
      <c r="D65" s="143"/>
      <c r="E65" s="143"/>
      <c r="F65" s="143"/>
      <c r="G65" s="143"/>
      <c r="H65" s="143"/>
      <c r="I65" s="143"/>
      <c r="J65" s="143"/>
      <c r="K65" s="143"/>
      <c r="L65" s="143"/>
      <c r="M65" s="143"/>
      <c r="N65" s="144"/>
      <c r="O65" s="143" t="str">
        <f>IF(TRUE,HYPERLINK("#'EN 16931'!A"&amp;MATCH("BT-26", 'EN 16931'!A:A, 0),"BT-26"))</f>
        <v>BT-26</v>
      </c>
      <c r="P65" s="143"/>
      <c r="Q65" s="143"/>
      <c r="R65" s="143"/>
      <c r="S65" s="143"/>
      <c r="T65" s="143"/>
      <c r="U65" s="143"/>
      <c r="V65" s="143"/>
      <c r="W65" s="145"/>
    </row>
    <row r="66" spans="2:23" ht="15.6" thickTop="1" thickBot="1" x14ac:dyDescent="0.35">
      <c r="B66" s="26"/>
      <c r="C66" s="26"/>
      <c r="D66" s="26"/>
      <c r="E66" s="26"/>
      <c r="F66" s="26"/>
      <c r="G66" s="26"/>
      <c r="H66" s="26"/>
      <c r="I66" s="26"/>
      <c r="J66" s="26"/>
      <c r="K66" s="26"/>
      <c r="L66" s="26"/>
      <c r="M66" s="26"/>
      <c r="N66" s="26"/>
      <c r="O66" s="26"/>
      <c r="P66" s="26"/>
      <c r="Q66" s="26"/>
      <c r="R66" s="26"/>
      <c r="S66" s="26"/>
      <c r="T66" s="26"/>
      <c r="U66" s="26"/>
      <c r="V66" s="26"/>
    </row>
    <row r="67" spans="2:23" ht="15" thickBot="1" x14ac:dyDescent="0.35">
      <c r="B67" s="123" t="s">
        <v>2012</v>
      </c>
      <c r="C67" s="124"/>
      <c r="D67" s="124"/>
      <c r="E67" s="124"/>
      <c r="F67" s="124"/>
      <c r="G67" s="124"/>
      <c r="H67" s="124"/>
      <c r="I67" s="125"/>
      <c r="J67" s="30"/>
      <c r="K67" s="30"/>
      <c r="L67" s="30"/>
      <c r="M67" s="26"/>
      <c r="N67" s="26"/>
      <c r="O67" s="26"/>
      <c r="P67" s="26"/>
      <c r="Q67" s="26"/>
      <c r="R67" s="26"/>
      <c r="S67" s="26"/>
      <c r="T67" s="26"/>
      <c r="U67" s="26"/>
      <c r="V67" s="26"/>
      <c r="W67" s="26"/>
    </row>
    <row r="68" spans="2:23" ht="27" customHeight="1" thickTop="1" thickBot="1" x14ac:dyDescent="0.35">
      <c r="B68" s="161" t="s">
        <v>2014</v>
      </c>
      <c r="C68" s="162"/>
      <c r="D68" s="163"/>
      <c r="E68" s="141" t="s">
        <v>2016</v>
      </c>
      <c r="F68" s="141"/>
      <c r="G68" s="141"/>
      <c r="H68" s="141"/>
      <c r="I68" s="141"/>
      <c r="J68" s="141"/>
      <c r="K68" s="141"/>
      <c r="L68" s="188" t="s">
        <v>2017</v>
      </c>
      <c r="M68" s="189"/>
      <c r="N68" s="190" t="s">
        <v>2018</v>
      </c>
      <c r="O68" s="163"/>
      <c r="P68" s="182" t="s">
        <v>2019</v>
      </c>
      <c r="Q68" s="191"/>
      <c r="R68" s="182" t="s">
        <v>2020</v>
      </c>
      <c r="S68" s="191"/>
      <c r="T68" s="182" t="s">
        <v>2021</v>
      </c>
      <c r="U68" s="191"/>
      <c r="V68" s="182" t="s">
        <v>2022</v>
      </c>
      <c r="W68" s="183"/>
    </row>
    <row r="69" spans="2:23" ht="15.6" thickTop="1" thickBot="1" x14ac:dyDescent="0.35">
      <c r="B69" s="138" t="s">
        <v>2026</v>
      </c>
      <c r="C69" s="139"/>
      <c r="D69" s="140"/>
      <c r="E69" s="170" t="str">
        <f>IF(TRUE,HYPERLINK("#'EN 16931'!A"&amp;MATCH("BT-97", 'EN 16931'!A:A, 0),"BT-97"))</f>
        <v>BT-97</v>
      </c>
      <c r="F69" s="184"/>
      <c r="G69" s="184"/>
      <c r="H69" s="184"/>
      <c r="I69" s="185"/>
      <c r="J69" s="185"/>
      <c r="K69" s="169"/>
      <c r="L69" s="127" t="str">
        <f>IF(TRUE,HYPERLINK("#'EN 16931'!A"&amp;MATCH("BT-98", 'EN 16931'!A:A, 0),"BT-98"))</f>
        <v>BT-98</v>
      </c>
      <c r="M69" s="128"/>
      <c r="N69" s="129" t="str">
        <f>IF(TRUE,HYPERLINK("#'EN 16931'!A"&amp;MATCH("BT-95", 'EN 16931'!A:A, 0),"BT-95"))</f>
        <v>BT-95</v>
      </c>
      <c r="O69" s="130"/>
      <c r="P69" s="131" t="str">
        <f>IF(TRUE,HYPERLINK("#'EN 16931'!A"&amp;MATCH("BT-96", 'EN 16931'!A:A, 0),"BT-96"))</f>
        <v>BT-96</v>
      </c>
      <c r="Q69" s="132"/>
      <c r="R69" s="131" t="str">
        <f>IF(TRUE,HYPERLINK("#'EN 16931'!A"&amp;MATCH("BT-93", 'EN 16931'!A:A, 0),"BT-93"))</f>
        <v>BT-93</v>
      </c>
      <c r="S69" s="132"/>
      <c r="T69" s="131" t="str">
        <f>IF(TRUE,HYPERLINK("#'EN 16931'!A"&amp;MATCH("BT-94", 'EN 16931'!A:A, 0),"BT-94"))</f>
        <v>BT-94</v>
      </c>
      <c r="U69" s="132"/>
      <c r="V69" s="131" t="str">
        <f>IF(TRUE,HYPERLINK("#'EN 16931'!A"&amp;MATCH("BT-92", 'EN 16931'!A:A, 0),"BT-92"))</f>
        <v>BT-92</v>
      </c>
      <c r="W69" s="186"/>
    </row>
    <row r="70" spans="2:23" ht="15.6" thickTop="1" thickBot="1" x14ac:dyDescent="0.35">
      <c r="B70" s="196" t="s">
        <v>2027</v>
      </c>
      <c r="C70" s="197"/>
      <c r="D70" s="198"/>
      <c r="E70" s="187" t="str">
        <f>IF(TRUE,HYPERLINK("#'EN 16931'!A"&amp;MATCH("BT-104", 'EN 16931'!A:A, 0),"BT-104"))</f>
        <v>BT-104</v>
      </c>
      <c r="F70" s="187"/>
      <c r="G70" s="187"/>
      <c r="H70" s="187"/>
      <c r="I70" s="155"/>
      <c r="J70" s="155"/>
      <c r="K70" s="155"/>
      <c r="L70" s="192" t="str">
        <f>IF(TRUE,HYPERLINK("#'EN 16931'!A"&amp;MATCH("BT-105", 'EN 16931'!A:A, 0),"BT-105"))</f>
        <v>BT-105</v>
      </c>
      <c r="M70" s="193"/>
      <c r="N70" s="194" t="str">
        <f>IF(TRUE,HYPERLINK("#'EN 16931'!A"&amp;MATCH("BT-102", 'EN 16931'!A:A, 0),"BT-102"))</f>
        <v>BT-102</v>
      </c>
      <c r="O70" s="195"/>
      <c r="P70" s="157" t="str">
        <f>IF(TRUE,HYPERLINK("#'EN 16931'!A"&amp;MATCH("BT-103", 'EN 16931'!A:A, 0),"BT-103"))</f>
        <v>BT-103</v>
      </c>
      <c r="Q70" s="164"/>
      <c r="R70" s="157" t="str">
        <f>IF(TRUE,HYPERLINK("#'EN 16931'!A"&amp;MATCH("BT-100", 'EN 16931'!A:A, 0),"BT-100"))</f>
        <v>BT-100</v>
      </c>
      <c r="S70" s="164"/>
      <c r="T70" s="157" t="str">
        <f>IF(TRUE,HYPERLINK("#'EN 16931'!A"&amp;MATCH("BT-101", 'EN 16931'!A:A, 0),"BT-101"))</f>
        <v>BT-101</v>
      </c>
      <c r="U70" s="164"/>
      <c r="V70" s="157" t="str">
        <f>IF(TRUE,HYPERLINK("#'EN 16931'!A"&amp;MATCH("BT-99", 'EN 16931'!A:A, 0),"BT-99"))</f>
        <v>BT-99</v>
      </c>
      <c r="W70" s="147"/>
    </row>
    <row r="71" spans="2:23" ht="15.6" thickTop="1" thickBot="1" x14ac:dyDescent="0.35">
      <c r="B71" s="26"/>
      <c r="C71" s="26"/>
      <c r="D71" s="26"/>
      <c r="E71" s="26"/>
      <c r="F71" s="26"/>
      <c r="G71" s="26"/>
      <c r="H71" s="26"/>
      <c r="I71" s="26"/>
      <c r="J71" s="26"/>
      <c r="K71" s="26"/>
      <c r="L71" s="26"/>
      <c r="M71" s="26"/>
      <c r="N71" s="26"/>
      <c r="O71" s="26"/>
      <c r="P71" s="26"/>
      <c r="Q71" s="26"/>
      <c r="R71" s="26"/>
      <c r="S71" s="26"/>
      <c r="T71" s="26"/>
      <c r="U71" s="26"/>
      <c r="V71" s="26"/>
      <c r="W71" s="26"/>
    </row>
    <row r="72" spans="2:23" ht="15" thickBot="1" x14ac:dyDescent="0.35">
      <c r="B72" s="123" t="s">
        <v>2028</v>
      </c>
      <c r="C72" s="124"/>
      <c r="D72" s="124"/>
      <c r="E72" s="124"/>
      <c r="F72" s="124"/>
      <c r="G72" s="124"/>
      <c r="H72" s="124"/>
      <c r="I72" s="125"/>
      <c r="J72" s="30"/>
      <c r="K72" s="30"/>
      <c r="L72" s="30"/>
      <c r="M72" s="26"/>
      <c r="N72" s="26"/>
      <c r="O72" s="26"/>
      <c r="P72" s="26"/>
      <c r="Q72" s="26"/>
      <c r="R72" s="26"/>
      <c r="S72" s="26"/>
      <c r="T72" s="26"/>
      <c r="U72" s="26"/>
      <c r="V72" s="26"/>
      <c r="W72" s="26"/>
    </row>
    <row r="73" spans="2:23" ht="15.6" thickTop="1" thickBot="1" x14ac:dyDescent="0.35">
      <c r="B73" s="133" t="s">
        <v>518</v>
      </c>
      <c r="C73" s="134"/>
      <c r="D73" s="134"/>
      <c r="E73" s="118"/>
      <c r="F73" s="179" t="s">
        <v>2020</v>
      </c>
      <c r="G73" s="181"/>
      <c r="H73" s="181"/>
      <c r="I73" s="180"/>
      <c r="J73" s="179" t="s">
        <v>2019</v>
      </c>
      <c r="K73" s="180"/>
      <c r="L73" s="179" t="s">
        <v>45</v>
      </c>
      <c r="M73" s="180"/>
      <c r="N73" s="120" t="s">
        <v>263</v>
      </c>
      <c r="O73" s="121"/>
      <c r="P73" s="121"/>
      <c r="Q73" s="121"/>
      <c r="R73" s="121"/>
      <c r="S73" s="121"/>
      <c r="T73" s="179" t="s">
        <v>2029</v>
      </c>
      <c r="U73" s="181"/>
      <c r="V73" s="181"/>
      <c r="W73" s="199"/>
    </row>
    <row r="74" spans="2:23" ht="15.6" thickTop="1" thickBot="1" x14ac:dyDescent="0.35">
      <c r="B74" s="142" t="str">
        <f>IF(TRUE,HYPERLINK("#'EN 16931'!A"&amp;MATCH("BT-118", 'EN 16931'!A:A, 0),"BT-118"))</f>
        <v>BT-118</v>
      </c>
      <c r="C74" s="143"/>
      <c r="D74" s="143"/>
      <c r="E74" s="160"/>
      <c r="F74" s="157" t="str">
        <f>IF(TRUE,HYPERLINK("#'EN 16931'!A"&amp;MATCH("BT-116", 'EN 16931'!A:A, 0),"BT-116"))</f>
        <v>BT-116</v>
      </c>
      <c r="G74" s="146"/>
      <c r="H74" s="146"/>
      <c r="I74" s="164"/>
      <c r="J74" s="136" t="str">
        <f>IF(TRUE,HYPERLINK("#'EN 16931'!A"&amp;MATCH("BT-119", 'EN 16931'!A:A, 0),"BT-119"))</f>
        <v>BT-119</v>
      </c>
      <c r="K74" s="137"/>
      <c r="L74" s="157" t="str">
        <f>IF(TRUE,HYPERLINK("#'EN 16931'!A"&amp;MATCH("BT-117", 'EN 16931'!A:A, 0),"BT-117"))</f>
        <v>BT-117</v>
      </c>
      <c r="M74" s="164"/>
      <c r="N74" s="156" t="str">
        <f>IF(TRUE,HYPERLINK("#'EN 16931'!A"&amp;MATCH("BT-120", 'EN 16931'!A:A, 0),"BT-120"))</f>
        <v>BT-120</v>
      </c>
      <c r="O74" s="143"/>
      <c r="P74" s="143"/>
      <c r="Q74" s="143"/>
      <c r="R74" s="143"/>
      <c r="S74" s="144"/>
      <c r="T74" s="156" t="str">
        <f>IF(TRUE,HYPERLINK("#'EN 16931'!A"&amp;MATCH("BT-121", 'EN 16931'!A:A, 0),"BT-121"))</f>
        <v>BT-121</v>
      </c>
      <c r="U74" s="143"/>
      <c r="V74" s="143"/>
      <c r="W74" s="145"/>
    </row>
    <row r="75" spans="2:23" ht="15.6" thickTop="1" thickBot="1" x14ac:dyDescent="0.35">
      <c r="B75" s="26"/>
      <c r="C75" s="26"/>
      <c r="D75" s="26"/>
      <c r="E75" s="26"/>
      <c r="F75" s="26"/>
      <c r="G75" s="26"/>
      <c r="H75" s="26"/>
      <c r="I75" s="26"/>
      <c r="J75" s="26"/>
      <c r="K75" s="29"/>
      <c r="L75" s="29"/>
      <c r="M75" s="26"/>
      <c r="N75" s="26"/>
    </row>
    <row r="76" spans="2:23" ht="15" thickBot="1" x14ac:dyDescent="0.35">
      <c r="B76" s="123" t="s">
        <v>2932</v>
      </c>
      <c r="C76" s="124"/>
      <c r="D76" s="124"/>
      <c r="E76" s="124"/>
      <c r="F76" s="124"/>
      <c r="G76" s="124"/>
      <c r="H76" s="124"/>
      <c r="I76" s="125"/>
      <c r="J76" s="30"/>
      <c r="K76" s="30"/>
      <c r="L76" s="30"/>
      <c r="M76" s="26"/>
      <c r="N76" s="26"/>
      <c r="O76" s="26"/>
      <c r="P76" s="26"/>
      <c r="Q76" s="26"/>
      <c r="R76" s="26"/>
      <c r="S76" s="26"/>
      <c r="T76" s="26"/>
      <c r="U76" s="26"/>
      <c r="V76" s="26"/>
      <c r="W76" s="26"/>
    </row>
    <row r="77" spans="2:23" ht="15.6" thickTop="1" thickBot="1" x14ac:dyDescent="0.35">
      <c r="B77" s="200" t="s">
        <v>2030</v>
      </c>
      <c r="C77" s="201"/>
      <c r="D77" s="177" t="s">
        <v>2031</v>
      </c>
      <c r="E77" s="178"/>
      <c r="F77" s="177" t="s">
        <v>2032</v>
      </c>
      <c r="G77" s="203"/>
      <c r="H77" s="203"/>
      <c r="I77" s="178"/>
      <c r="J77" s="177" t="s">
        <v>60</v>
      </c>
      <c r="K77" s="178"/>
      <c r="L77" s="202" t="s">
        <v>2033</v>
      </c>
      <c r="M77" s="201"/>
      <c r="N77" s="179" t="s">
        <v>2034</v>
      </c>
      <c r="O77" s="180"/>
      <c r="P77" s="179" t="s">
        <v>2035</v>
      </c>
      <c r="Q77" s="180"/>
      <c r="R77" s="179" t="s">
        <v>2036</v>
      </c>
      <c r="S77" s="180"/>
      <c r="T77" s="179" t="s">
        <v>2019</v>
      </c>
      <c r="U77" s="180"/>
      <c r="V77" s="179" t="s">
        <v>2022</v>
      </c>
      <c r="W77" s="199"/>
    </row>
    <row r="78" spans="2:23" ht="15.6" thickTop="1" thickBot="1" x14ac:dyDescent="0.35">
      <c r="B78" s="148" t="str">
        <f>IF(TRUE,HYPERLINK("#'EN 16931'!A"&amp;MATCH("BT-126", 'EN 16931'!A:A, 0),"BT-126"))</f>
        <v>BT-126</v>
      </c>
      <c r="C78" s="149"/>
      <c r="D78" s="150" t="str">
        <f>IF(TRUE,HYPERLINK("#'EN 16931'!A"&amp;MATCH("BT-153", 'EN 16931'!A:A, 0),"BT-153"))</f>
        <v>BT-153</v>
      </c>
      <c r="E78" s="149"/>
      <c r="F78" s="150" t="str">
        <f>IF(TRUE,HYPERLINK("#'EN 16931'!A"&amp;MATCH("BT-154", 'EN 16931'!A:A, 0),"BT-154"))</f>
        <v>BT-154</v>
      </c>
      <c r="G78" s="153"/>
      <c r="H78" s="153"/>
      <c r="I78" s="149"/>
      <c r="J78" s="150" t="str">
        <f>IF(TRUE,HYPERLINK("#'EN 16931'!A"&amp;MATCH("BT-129", 'EN 16931'!A:A, 0),"BT-129"))</f>
        <v>BT-129</v>
      </c>
      <c r="K78" s="149"/>
      <c r="L78" s="150" t="str">
        <f>IF(TRUE,HYPERLINK("#'EN 16931'!A"&amp;MATCH("BT-146", 'EN 16931'!A:A, 0),"BT-146"))</f>
        <v>BT-146</v>
      </c>
      <c r="M78" s="149"/>
      <c r="N78" s="151" t="str">
        <f>IF(TRUE,HYPERLINK("#'EN 16931'!A"&amp;MATCH("BT-134", 'EN 16931'!A:A, 0),"BT-134 - BT-135"))</f>
        <v>BT-134 - BT-135</v>
      </c>
      <c r="O78" s="152"/>
      <c r="P78" s="151" t="str">
        <f>IF(TRUE,HYPERLINK("#'EN 16931'!A"&amp;MATCH("BT-136", 'EN 16931'!A:A, 0),"∑ (BT-136)"))</f>
        <v>∑ (BT-136)</v>
      </c>
      <c r="Q78" s="152"/>
      <c r="R78" s="151" t="str">
        <f>IF(TRUE,HYPERLINK("#'EN 16931'!A"&amp;MATCH("BT-141", 'EN 16931'!A:A, 0),"∑ (BT-141)"))</f>
        <v>∑ (BT-141)</v>
      </c>
      <c r="S78" s="152"/>
      <c r="T78" s="151" t="str">
        <f>IF(TRUE,HYPERLINK("#'EN 16931'!A"&amp;MATCH("BT-152", 'EN 16931'!A:A, 0),"BT-152"))</f>
        <v>BT-152</v>
      </c>
      <c r="U78" s="152"/>
      <c r="V78" s="151" t="str">
        <f>IF(TRUE,HYPERLINK("#'EN 16931'!A"&amp;MATCH("BT-131", 'EN 16931'!A:A, 0),"BT-131"))</f>
        <v>BT-131</v>
      </c>
      <c r="W78" s="158"/>
    </row>
    <row r="79" spans="2:23" ht="15.6" thickTop="1" thickBot="1" x14ac:dyDescent="0.35">
      <c r="B79" s="172"/>
      <c r="C79" s="173"/>
      <c r="D79" s="173"/>
      <c r="E79" s="174"/>
      <c r="F79" s="174"/>
      <c r="G79" s="174"/>
      <c r="H79" s="174"/>
      <c r="I79" s="174"/>
      <c r="J79" s="174"/>
      <c r="K79" s="174"/>
      <c r="L79" s="174"/>
      <c r="M79" s="174"/>
      <c r="N79" s="175" t="s">
        <v>2037</v>
      </c>
      <c r="O79" s="176"/>
      <c r="P79" s="176"/>
      <c r="Q79" s="176"/>
      <c r="R79" s="176"/>
      <c r="S79" s="176"/>
      <c r="T79" s="176"/>
      <c r="U79" s="176"/>
      <c r="V79" s="146" t="str">
        <f>IF(TRUE,HYPERLINK("#'EN 16931'!A"&amp;MATCH("BT-131", 'EN 16931'!A:A, 0),"∑ (BT-131)"))</f>
        <v>∑ (BT-131)</v>
      </c>
      <c r="W79" s="147"/>
    </row>
    <row r="80" spans="2:23" ht="15.6" thickTop="1" thickBot="1" x14ac:dyDescent="0.35">
      <c r="E80" s="43"/>
      <c r="F80" s="43"/>
      <c r="G80" s="43"/>
      <c r="H80" s="43"/>
      <c r="I80" s="43"/>
      <c r="J80" s="43"/>
    </row>
    <row r="81" spans="2:23" ht="15" thickBot="1" x14ac:dyDescent="0.35">
      <c r="B81" s="123" t="s">
        <v>2933</v>
      </c>
      <c r="C81" s="124"/>
      <c r="D81" s="124"/>
      <c r="E81" s="124"/>
      <c r="F81" s="124"/>
      <c r="G81" s="124"/>
      <c r="H81" s="124"/>
      <c r="I81" s="125"/>
      <c r="J81" s="30"/>
      <c r="K81" s="30"/>
      <c r="L81" s="30"/>
      <c r="M81" s="26"/>
      <c r="N81" s="26"/>
      <c r="O81" s="26"/>
      <c r="P81" s="26"/>
      <c r="Q81" s="26"/>
      <c r="R81" s="26"/>
      <c r="S81" s="26"/>
      <c r="T81" s="26"/>
      <c r="U81" s="26"/>
      <c r="V81" s="26"/>
      <c r="W81" s="26"/>
    </row>
    <row r="82" spans="2:23" ht="15.6" thickTop="1" thickBot="1" x14ac:dyDescent="0.35">
      <c r="B82" s="133" t="s">
        <v>2038</v>
      </c>
      <c r="C82" s="118"/>
      <c r="D82" s="120" t="s">
        <v>2015</v>
      </c>
      <c r="E82" s="122"/>
      <c r="F82" s="120" t="s">
        <v>2016</v>
      </c>
      <c r="G82" s="121"/>
      <c r="H82" s="121"/>
      <c r="I82" s="121"/>
      <c r="J82" s="121"/>
      <c r="K82" s="121"/>
      <c r="L82" s="121"/>
      <c r="M82" s="121"/>
      <c r="N82" s="121"/>
      <c r="O82" s="122"/>
      <c r="P82" s="120" t="s">
        <v>2017</v>
      </c>
      <c r="Q82" s="122"/>
      <c r="R82" s="179" t="s">
        <v>2020</v>
      </c>
      <c r="S82" s="180"/>
      <c r="T82" s="179" t="s">
        <v>2021</v>
      </c>
      <c r="U82" s="180"/>
      <c r="V82" s="179" t="s">
        <v>2022</v>
      </c>
      <c r="W82" s="199"/>
    </row>
    <row r="83" spans="2:23" ht="15.6" thickTop="1" thickBot="1" x14ac:dyDescent="0.35">
      <c r="B83" s="166" t="str">
        <f>IF(TRUE,HYPERLINK("#'EN 16931'!A"&amp;MATCH("BT-126", 'EN 16931'!A:A, 0),"BT-126"))</f>
        <v>BT-126</v>
      </c>
      <c r="C83" s="167"/>
      <c r="D83" s="168" t="s">
        <v>2026</v>
      </c>
      <c r="E83" s="169"/>
      <c r="F83" s="170" t="str">
        <f>IF(TRUE,HYPERLINK("#'EN 16931'!A"&amp;MATCH("BT-139", 'EN 16931'!A:A, 0),"BT-139"))</f>
        <v>BT-139</v>
      </c>
      <c r="G83" s="184"/>
      <c r="H83" s="184"/>
      <c r="I83" s="184"/>
      <c r="J83" s="184"/>
      <c r="K83" s="184"/>
      <c r="L83" s="184"/>
      <c r="M83" s="184"/>
      <c r="N83" s="184"/>
      <c r="O83" s="171"/>
      <c r="P83" s="170" t="str">
        <f>IF(TRUE,HYPERLINK("#'EN 16931'!A"&amp;MATCH("BT-140", 'EN 16931'!A:A, 0),"BT-140"))</f>
        <v>BT-140</v>
      </c>
      <c r="Q83" s="171"/>
      <c r="R83" s="131" t="str">
        <f>IF(TRUE,HYPERLINK("#'EN 16931'!A"&amp;MATCH("BT-137", 'EN 16931'!A:A, 0),"BT-137"))</f>
        <v>BT-137</v>
      </c>
      <c r="S83" s="132"/>
      <c r="T83" s="131" t="str">
        <f>IF(TRUE,HYPERLINK("#'EN 16931'!A"&amp;MATCH("BT-138", 'EN 16931'!A:A, 0),"BT-138"))</f>
        <v>BT-138</v>
      </c>
      <c r="U83" s="132"/>
      <c r="V83" s="131" t="str">
        <f>IF(TRUE,HYPERLINK("#'EN 16931'!A"&amp;MATCH("BT-136", 'EN 16931'!A:A, 0),"BT-136"))</f>
        <v>BT-136</v>
      </c>
      <c r="W83" s="186"/>
    </row>
    <row r="84" spans="2:23" ht="15.6" thickTop="1" thickBot="1" x14ac:dyDescent="0.35">
      <c r="B84" s="142" t="str">
        <f>IF(TRUE,HYPERLINK("#'EN 16931'!A"&amp;MATCH("BT-126", 'EN 16931'!A:A, 0),"BT-126"))</f>
        <v>BT-126</v>
      </c>
      <c r="C84" s="144"/>
      <c r="D84" s="165" t="s">
        <v>2027</v>
      </c>
      <c r="E84" s="160"/>
      <c r="F84" s="156" t="str">
        <f>IF(TRUE,HYPERLINK("#'EN 16931'!A"&amp;MATCH("BT-144", 'EN 16931'!A:A, 0),"BT-144"))</f>
        <v>BT-144</v>
      </c>
      <c r="G84" s="143"/>
      <c r="H84" s="143"/>
      <c r="I84" s="143"/>
      <c r="J84" s="143"/>
      <c r="K84" s="143"/>
      <c r="L84" s="143"/>
      <c r="M84" s="143"/>
      <c r="N84" s="143"/>
      <c r="O84" s="144"/>
      <c r="P84" s="156" t="str">
        <f>IF(TRUE,HYPERLINK("#'EN 16931'!A"&amp;MATCH("BT-145", 'EN 16931'!A:A, 0),"BT-145"))</f>
        <v>BT-145</v>
      </c>
      <c r="Q84" s="144"/>
      <c r="R84" s="157" t="str">
        <f>IF(TRUE,HYPERLINK("#'EN 16931'!A"&amp;MATCH("BT-142", 'EN 16931'!A:A, 0),"BT-142"))</f>
        <v>BT-142</v>
      </c>
      <c r="S84" s="164"/>
      <c r="T84" s="157" t="str">
        <f>IF(TRUE,HYPERLINK("#'EN 16931'!A"&amp;MATCH("BT-143", 'EN 16931'!A:A, 0),"BT-143"))</f>
        <v>BT-143</v>
      </c>
      <c r="U84" s="164"/>
      <c r="V84" s="157" t="str">
        <f>IF(TRUE,HYPERLINK("#'EN 16931'!A"&amp;MATCH("BT-141", 'EN 16931'!A:A, 0),"BT-141"))</f>
        <v>BT-141</v>
      </c>
      <c r="W84" s="147"/>
    </row>
    <row r="85" spans="2:23" ht="15" thickTop="1" x14ac:dyDescent="0.3">
      <c r="B85" s="26"/>
      <c r="C85" s="26"/>
      <c r="D85" s="26"/>
      <c r="E85" s="26"/>
      <c r="F85" s="26"/>
      <c r="G85" s="26"/>
      <c r="H85" s="26"/>
      <c r="I85" s="26"/>
      <c r="J85" s="26"/>
      <c r="K85" s="26"/>
      <c r="L85" s="26"/>
      <c r="M85" s="26"/>
      <c r="N85" s="26"/>
      <c r="O85" s="26"/>
      <c r="P85" s="26"/>
      <c r="Q85" s="26"/>
      <c r="R85" s="26"/>
      <c r="S85" s="26"/>
      <c r="T85" s="26"/>
      <c r="U85" s="26"/>
      <c r="V85" s="26"/>
      <c r="W85" s="26"/>
    </row>
  </sheetData>
  <mergeCells count="200">
    <mergeCell ref="V84:W84"/>
    <mergeCell ref="B5:G5"/>
    <mergeCell ref="B23:D23"/>
    <mergeCell ref="B32:D32"/>
    <mergeCell ref="B38:D38"/>
    <mergeCell ref="B44:D44"/>
    <mergeCell ref="B48:D48"/>
    <mergeCell ref="B84:C84"/>
    <mergeCell ref="D84:E84"/>
    <mergeCell ref="F84:O84"/>
    <mergeCell ref="P84:Q84"/>
    <mergeCell ref="R84:S84"/>
    <mergeCell ref="T84:U84"/>
    <mergeCell ref="T82:U82"/>
    <mergeCell ref="V82:W82"/>
    <mergeCell ref="B83:C83"/>
    <mergeCell ref="D83:E83"/>
    <mergeCell ref="F83:O83"/>
    <mergeCell ref="P83:Q83"/>
    <mergeCell ref="R83:S83"/>
    <mergeCell ref="T83:U83"/>
    <mergeCell ref="V83:W83"/>
    <mergeCell ref="B81:I81"/>
    <mergeCell ref="B82:C82"/>
    <mergeCell ref="T77:U77"/>
    <mergeCell ref="V77:W77"/>
    <mergeCell ref="B78:C78"/>
    <mergeCell ref="D78:E78"/>
    <mergeCell ref="F78:I78"/>
    <mergeCell ref="J78:K78"/>
    <mergeCell ref="L78:M78"/>
    <mergeCell ref="D82:E82"/>
    <mergeCell ref="F82:O82"/>
    <mergeCell ref="P82:Q82"/>
    <mergeCell ref="R82:S82"/>
    <mergeCell ref="N78:O78"/>
    <mergeCell ref="P78:Q78"/>
    <mergeCell ref="R78:S78"/>
    <mergeCell ref="T78:U78"/>
    <mergeCell ref="V78:W78"/>
    <mergeCell ref="B79:M79"/>
    <mergeCell ref="N79:U79"/>
    <mergeCell ref="V79:W79"/>
    <mergeCell ref="R70:S70"/>
    <mergeCell ref="B76:I76"/>
    <mergeCell ref="B77:C77"/>
    <mergeCell ref="D77:E77"/>
    <mergeCell ref="F77:I77"/>
    <mergeCell ref="J77:K77"/>
    <mergeCell ref="L77:M77"/>
    <mergeCell ref="B74:E74"/>
    <mergeCell ref="F74:I74"/>
    <mergeCell ref="J74:K74"/>
    <mergeCell ref="L74:M74"/>
    <mergeCell ref="N77:O77"/>
    <mergeCell ref="P77:Q77"/>
    <mergeCell ref="R77:S77"/>
    <mergeCell ref="B69:D69"/>
    <mergeCell ref="E69:K69"/>
    <mergeCell ref="L69:M69"/>
    <mergeCell ref="N69:O69"/>
    <mergeCell ref="P69:Q69"/>
    <mergeCell ref="R69:S69"/>
    <mergeCell ref="T69:U69"/>
    <mergeCell ref="V69:W69"/>
    <mergeCell ref="N74:S74"/>
    <mergeCell ref="T74:W74"/>
    <mergeCell ref="T70:U70"/>
    <mergeCell ref="V70:W70"/>
    <mergeCell ref="B72:I72"/>
    <mergeCell ref="B73:E73"/>
    <mergeCell ref="F73:I73"/>
    <mergeCell ref="J73:K73"/>
    <mergeCell ref="L73:M73"/>
    <mergeCell ref="N73:S73"/>
    <mergeCell ref="T73:W73"/>
    <mergeCell ref="B70:D70"/>
    <mergeCell ref="E70:K70"/>
    <mergeCell ref="L70:M70"/>
    <mergeCell ref="N70:O70"/>
    <mergeCell ref="P70:Q70"/>
    <mergeCell ref="B65:N65"/>
    <mergeCell ref="O65:W65"/>
    <mergeCell ref="B67:I67"/>
    <mergeCell ref="B68:D68"/>
    <mergeCell ref="E68:K68"/>
    <mergeCell ref="L68:M68"/>
    <mergeCell ref="N68:O68"/>
    <mergeCell ref="P68:Q68"/>
    <mergeCell ref="R68:S68"/>
    <mergeCell ref="T68:U68"/>
    <mergeCell ref="V68:W68"/>
    <mergeCell ref="B61:K61"/>
    <mergeCell ref="L61:Q61"/>
    <mergeCell ref="R61:W61"/>
    <mergeCell ref="B63:I63"/>
    <mergeCell ref="B64:N64"/>
    <mergeCell ref="O64:W64"/>
    <mergeCell ref="T56:W56"/>
    <mergeCell ref="B57:K57"/>
    <mergeCell ref="L57:S57"/>
    <mergeCell ref="T57:W57"/>
    <mergeCell ref="B59:I59"/>
    <mergeCell ref="B60:K60"/>
    <mergeCell ref="L60:Q60"/>
    <mergeCell ref="R60:W60"/>
    <mergeCell ref="B52:E52"/>
    <mergeCell ref="F52:G52"/>
    <mergeCell ref="I52:M52"/>
    <mergeCell ref="N52:O52"/>
    <mergeCell ref="B55:I55"/>
    <mergeCell ref="B56:K56"/>
    <mergeCell ref="L56:S56"/>
    <mergeCell ref="B50:E50"/>
    <mergeCell ref="F50:G50"/>
    <mergeCell ref="I50:M50"/>
    <mergeCell ref="N50:O50"/>
    <mergeCell ref="B51:E51"/>
    <mergeCell ref="F51:G51"/>
    <mergeCell ref="I51:M51"/>
    <mergeCell ref="N51:O51"/>
    <mergeCell ref="B46:E46"/>
    <mergeCell ref="F46:G46"/>
    <mergeCell ref="I46:M46"/>
    <mergeCell ref="N46:O46"/>
    <mergeCell ref="B49:E49"/>
    <mergeCell ref="F49:G49"/>
    <mergeCell ref="I49:M49"/>
    <mergeCell ref="N49:O49"/>
    <mergeCell ref="B42:E42"/>
    <mergeCell ref="F42:G42"/>
    <mergeCell ref="I42:M42"/>
    <mergeCell ref="N42:O42"/>
    <mergeCell ref="B45:E45"/>
    <mergeCell ref="F45:G45"/>
    <mergeCell ref="I45:M45"/>
    <mergeCell ref="N45:O45"/>
    <mergeCell ref="B40:E40"/>
    <mergeCell ref="F40:G40"/>
    <mergeCell ref="I40:M40"/>
    <mergeCell ref="N40:O40"/>
    <mergeCell ref="B41:E41"/>
    <mergeCell ref="F41:G41"/>
    <mergeCell ref="I41:M41"/>
    <mergeCell ref="N41:O41"/>
    <mergeCell ref="B35:O35"/>
    <mergeCell ref="B36:O36"/>
    <mergeCell ref="B39:E39"/>
    <mergeCell ref="F39:G39"/>
    <mergeCell ref="I39:M39"/>
    <mergeCell ref="N39:O39"/>
    <mergeCell ref="B30:H30"/>
    <mergeCell ref="I30:O30"/>
    <mergeCell ref="B33:H33"/>
    <mergeCell ref="I33:O33"/>
    <mergeCell ref="B34:H34"/>
    <mergeCell ref="I34:O34"/>
    <mergeCell ref="B27:H27"/>
    <mergeCell ref="I27:O27"/>
    <mergeCell ref="B28:H28"/>
    <mergeCell ref="I28:O28"/>
    <mergeCell ref="B29:H29"/>
    <mergeCell ref="I29:O29"/>
    <mergeCell ref="B24:H24"/>
    <mergeCell ref="I24:O24"/>
    <mergeCell ref="B25:H25"/>
    <mergeCell ref="I25:O25"/>
    <mergeCell ref="B26:H26"/>
    <mergeCell ref="I26:O26"/>
    <mergeCell ref="B19:H19"/>
    <mergeCell ref="I19:O19"/>
    <mergeCell ref="B20:H20"/>
    <mergeCell ref="I20:O20"/>
    <mergeCell ref="B21:H21"/>
    <mergeCell ref="I21:O21"/>
    <mergeCell ref="B16:H16"/>
    <mergeCell ref="I16:O16"/>
    <mergeCell ref="B17:H17"/>
    <mergeCell ref="I17:O17"/>
    <mergeCell ref="B18:H18"/>
    <mergeCell ref="I18:O18"/>
    <mergeCell ref="B12:H12"/>
    <mergeCell ref="I12:O12"/>
    <mergeCell ref="B14:H14"/>
    <mergeCell ref="I14:O14"/>
    <mergeCell ref="B15:H15"/>
    <mergeCell ref="I15:O15"/>
    <mergeCell ref="B2:O2"/>
    <mergeCell ref="B13:H13"/>
    <mergeCell ref="I13:O13"/>
    <mergeCell ref="B9:H9"/>
    <mergeCell ref="I9:O9"/>
    <mergeCell ref="B10:H10"/>
    <mergeCell ref="I10:O10"/>
    <mergeCell ref="B11:H11"/>
    <mergeCell ref="I11:O11"/>
    <mergeCell ref="B7:C7"/>
    <mergeCell ref="I7:K7"/>
    <mergeCell ref="B8:H8"/>
    <mergeCell ref="I8:O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2A13A-DB3C-46B3-B9A1-7BF744E5FB88}">
  <dimension ref="A1:G273"/>
  <sheetViews>
    <sheetView topLeftCell="D1" workbookViewId="0">
      <selection activeCell="E18" sqref="E18"/>
    </sheetView>
  </sheetViews>
  <sheetFormatPr defaultRowHeight="14.4" x14ac:dyDescent="0.3"/>
  <cols>
    <col min="1" max="1" width="21.109375" style="57" customWidth="1"/>
    <col min="2" max="2" width="92.109375" style="58" bestFit="1" customWidth="1"/>
    <col min="3" max="3" width="136" style="58" customWidth="1"/>
    <col min="4" max="4" width="45.44140625" style="58" customWidth="1"/>
    <col min="5" max="5" width="176.5546875" style="58" bestFit="1" customWidth="1"/>
  </cols>
  <sheetData>
    <row r="1" spans="1:7" x14ac:dyDescent="0.3">
      <c r="A1" t="s">
        <v>107</v>
      </c>
      <c r="B1" t="s">
        <v>2999</v>
      </c>
      <c r="C1" t="s">
        <v>2998</v>
      </c>
      <c r="D1" t="s">
        <v>3475</v>
      </c>
      <c r="E1" t="s">
        <v>3476</v>
      </c>
      <c r="F1" t="s">
        <v>3472</v>
      </c>
      <c r="G1" t="s">
        <v>3473</v>
      </c>
    </row>
    <row r="2" spans="1:7" x14ac:dyDescent="0.3">
      <c r="A2"/>
      <c r="B2" t="s">
        <v>3454</v>
      </c>
      <c r="C2" t="s">
        <v>3000</v>
      </c>
      <c r="D2" t="s">
        <v>3001</v>
      </c>
      <c r="E2" t="s">
        <v>3000</v>
      </c>
      <c r="F2" t="str">
        <f t="shared" ref="F2:G2" si="0">IF(B2&lt;&gt;D2, "difference","")</f>
        <v>difference</v>
      </c>
      <c r="G2" t="str">
        <f t="shared" si="0"/>
        <v/>
      </c>
    </row>
    <row r="3" spans="1:7" x14ac:dyDescent="0.3">
      <c r="A3"/>
      <c r="B3" t="s">
        <v>3002</v>
      </c>
      <c r="C3"/>
      <c r="D3" t="s">
        <v>3002</v>
      </c>
      <c r="E3"/>
      <c r="F3" t="str">
        <f t="shared" ref="F3:F67" si="1">IF(B3&lt;&gt;D3, "difference","")</f>
        <v/>
      </c>
      <c r="G3" t="str">
        <f t="shared" ref="G3:G67" si="2">IF(C3&lt;&gt;E3, "difference","")</f>
        <v/>
      </c>
    </row>
    <row r="4" spans="1:7" x14ac:dyDescent="0.3">
      <c r="A4"/>
      <c r="B4" t="s">
        <v>3003</v>
      </c>
      <c r="C4"/>
      <c r="D4" t="s">
        <v>3003</v>
      </c>
      <c r="E4"/>
      <c r="F4" t="str">
        <f t="shared" si="1"/>
        <v/>
      </c>
      <c r="G4" t="str">
        <f t="shared" si="2"/>
        <v/>
      </c>
    </row>
    <row r="5" spans="1:7" x14ac:dyDescent="0.3">
      <c r="A5" t="s">
        <v>114</v>
      </c>
      <c r="B5" t="s">
        <v>3005</v>
      </c>
      <c r="C5" t="s">
        <v>3004</v>
      </c>
      <c r="D5" t="s">
        <v>3005</v>
      </c>
      <c r="E5" t="s">
        <v>3004</v>
      </c>
      <c r="F5" t="str">
        <f t="shared" si="1"/>
        <v/>
      </c>
      <c r="G5" t="str">
        <f t="shared" si="2"/>
        <v/>
      </c>
    </row>
    <row r="6" spans="1:7" x14ac:dyDescent="0.3">
      <c r="A6" t="s">
        <v>116</v>
      </c>
      <c r="B6" t="s">
        <v>3007</v>
      </c>
      <c r="C6" t="s">
        <v>3006</v>
      </c>
      <c r="D6" t="s">
        <v>3007</v>
      </c>
      <c r="E6" t="s">
        <v>3006</v>
      </c>
      <c r="F6" t="str">
        <f t="shared" si="1"/>
        <v/>
      </c>
      <c r="G6" t="str">
        <f t="shared" si="2"/>
        <v/>
      </c>
    </row>
    <row r="7" spans="1:7" x14ac:dyDescent="0.3">
      <c r="A7"/>
      <c r="B7" t="s">
        <v>3455</v>
      </c>
      <c r="C7" t="s">
        <v>3456</v>
      </c>
      <c r="D7"/>
      <c r="E7"/>
      <c r="F7" t="str">
        <f t="shared" si="1"/>
        <v>difference</v>
      </c>
      <c r="G7" t="str">
        <f t="shared" si="2"/>
        <v>difference</v>
      </c>
    </row>
    <row r="8" spans="1:7" x14ac:dyDescent="0.3">
      <c r="A8" t="s">
        <v>280</v>
      </c>
      <c r="B8" t="s">
        <v>3457</v>
      </c>
      <c r="C8" t="s">
        <v>3008</v>
      </c>
      <c r="D8" t="s">
        <v>3009</v>
      </c>
      <c r="E8" t="s">
        <v>3008</v>
      </c>
      <c r="F8" t="str">
        <f t="shared" si="1"/>
        <v>difference</v>
      </c>
      <c r="G8" t="str">
        <f t="shared" si="2"/>
        <v/>
      </c>
    </row>
    <row r="9" spans="1:7" x14ac:dyDescent="0.3">
      <c r="A9"/>
      <c r="B9" t="s">
        <v>3011</v>
      </c>
      <c r="C9" t="s">
        <v>3010</v>
      </c>
      <c r="D9" t="s">
        <v>3011</v>
      </c>
      <c r="E9" t="s">
        <v>3010</v>
      </c>
      <c r="F9" t="str">
        <f t="shared" si="1"/>
        <v/>
      </c>
      <c r="G9" t="str">
        <f t="shared" si="2"/>
        <v/>
      </c>
    </row>
    <row r="10" spans="1:7" x14ac:dyDescent="0.3">
      <c r="A10" t="s">
        <v>282</v>
      </c>
      <c r="B10" t="s">
        <v>3013</v>
      </c>
      <c r="C10" t="s">
        <v>3012</v>
      </c>
      <c r="D10" t="s">
        <v>3013</v>
      </c>
      <c r="E10" t="s">
        <v>3012</v>
      </c>
      <c r="F10" t="str">
        <f t="shared" si="1"/>
        <v/>
      </c>
      <c r="G10" t="str">
        <f t="shared" si="2"/>
        <v/>
      </c>
    </row>
    <row r="11" spans="1:7" x14ac:dyDescent="0.3">
      <c r="A11" t="s">
        <v>42</v>
      </c>
      <c r="B11" t="s">
        <v>3015</v>
      </c>
      <c r="C11" t="s">
        <v>3014</v>
      </c>
      <c r="D11" t="s">
        <v>3015</v>
      </c>
      <c r="E11" t="s">
        <v>3014</v>
      </c>
      <c r="F11" t="str">
        <f t="shared" si="1"/>
        <v/>
      </c>
      <c r="G11" t="str">
        <f t="shared" si="2"/>
        <v/>
      </c>
    </row>
    <row r="12" spans="1:7" x14ac:dyDescent="0.3">
      <c r="A12" t="s">
        <v>281</v>
      </c>
      <c r="B12" t="s">
        <v>3017</v>
      </c>
      <c r="C12" t="s">
        <v>3016</v>
      </c>
      <c r="D12" t="s">
        <v>3017</v>
      </c>
      <c r="E12" t="s">
        <v>3016</v>
      </c>
      <c r="F12" t="str">
        <f t="shared" si="1"/>
        <v/>
      </c>
      <c r="G12" t="str">
        <f t="shared" si="2"/>
        <v/>
      </c>
    </row>
    <row r="13" spans="1:7" x14ac:dyDescent="0.3">
      <c r="A13"/>
      <c r="B13" t="s">
        <v>3019</v>
      </c>
      <c r="C13" t="s">
        <v>3018</v>
      </c>
      <c r="D13" t="s">
        <v>3019</v>
      </c>
      <c r="E13" t="s">
        <v>3018</v>
      </c>
      <c r="F13" t="str">
        <f t="shared" si="1"/>
        <v/>
      </c>
      <c r="G13" t="str">
        <f t="shared" si="2"/>
        <v/>
      </c>
    </row>
    <row r="14" spans="1:7" x14ac:dyDescent="0.3">
      <c r="A14"/>
      <c r="B14" t="s">
        <v>3021</v>
      </c>
      <c r="C14" t="s">
        <v>3020</v>
      </c>
      <c r="D14" t="s">
        <v>3021</v>
      </c>
      <c r="E14" t="s">
        <v>3020</v>
      </c>
      <c r="F14" t="str">
        <f t="shared" si="1"/>
        <v/>
      </c>
      <c r="G14" t="str">
        <f t="shared" si="2"/>
        <v/>
      </c>
    </row>
    <row r="15" spans="1:7" x14ac:dyDescent="0.3">
      <c r="A15"/>
      <c r="B15" t="s">
        <v>3023</v>
      </c>
      <c r="C15" t="s">
        <v>3022</v>
      </c>
      <c r="D15" t="s">
        <v>3023</v>
      </c>
      <c r="E15" t="s">
        <v>3022</v>
      </c>
      <c r="F15" t="str">
        <f t="shared" si="1"/>
        <v/>
      </c>
      <c r="G15" t="str">
        <f t="shared" si="2"/>
        <v/>
      </c>
    </row>
    <row r="16" spans="1:7" x14ac:dyDescent="0.3">
      <c r="A16"/>
      <c r="B16" t="s">
        <v>3025</v>
      </c>
      <c r="C16" t="s">
        <v>3024</v>
      </c>
      <c r="D16" t="s">
        <v>3025</v>
      </c>
      <c r="E16" t="s">
        <v>3024</v>
      </c>
      <c r="F16" t="str">
        <f t="shared" si="1"/>
        <v/>
      </c>
      <c r="G16" t="str">
        <f t="shared" si="2"/>
        <v/>
      </c>
    </row>
    <row r="17" spans="1:7" x14ac:dyDescent="0.3">
      <c r="A17"/>
      <c r="B17" t="s">
        <v>3027</v>
      </c>
      <c r="C17" t="s">
        <v>3026</v>
      </c>
      <c r="D17" t="s">
        <v>3027</v>
      </c>
      <c r="E17" t="s">
        <v>3026</v>
      </c>
      <c r="F17" t="str">
        <f t="shared" si="1"/>
        <v/>
      </c>
      <c r="G17" t="str">
        <f t="shared" si="2"/>
        <v/>
      </c>
    </row>
    <row r="18" spans="1:7" x14ac:dyDescent="0.3">
      <c r="A18" s="14" t="s">
        <v>283</v>
      </c>
      <c r="B18" t="s">
        <v>3478</v>
      </c>
      <c r="C18" s="14" t="s">
        <v>3477</v>
      </c>
      <c r="D18" t="s">
        <v>3478</v>
      </c>
      <c r="E18" s="14" t="s">
        <v>3477</v>
      </c>
      <c r="F18" s="59" t="str">
        <f>IF(B18&lt;&gt;D18, "difference","")</f>
        <v/>
      </c>
      <c r="G18" s="14" t="str">
        <f>IF(C18&lt;&gt;E18, "difference","")</f>
        <v/>
      </c>
    </row>
    <row r="19" spans="1:7" x14ac:dyDescent="0.3">
      <c r="A19"/>
      <c r="B19" t="s">
        <v>3029</v>
      </c>
      <c r="C19" t="s">
        <v>3028</v>
      </c>
      <c r="D19" t="s">
        <v>3029</v>
      </c>
      <c r="E19" t="s">
        <v>3028</v>
      </c>
      <c r="F19" t="str">
        <f t="shared" si="1"/>
        <v/>
      </c>
      <c r="G19" t="str">
        <f t="shared" si="2"/>
        <v/>
      </c>
    </row>
    <row r="20" spans="1:7" x14ac:dyDescent="0.3">
      <c r="A20"/>
      <c r="B20" t="s">
        <v>3031</v>
      </c>
      <c r="C20" t="s">
        <v>3030</v>
      </c>
      <c r="D20" t="s">
        <v>3031</v>
      </c>
      <c r="E20" t="s">
        <v>3030</v>
      </c>
      <c r="F20" t="str">
        <f t="shared" si="1"/>
        <v/>
      </c>
      <c r="G20" t="str">
        <f t="shared" si="2"/>
        <v/>
      </c>
    </row>
    <row r="21" spans="1:7" x14ac:dyDescent="0.3">
      <c r="A21"/>
      <c r="B21" t="s">
        <v>3033</v>
      </c>
      <c r="C21" t="s">
        <v>3032</v>
      </c>
      <c r="D21" t="s">
        <v>3033</v>
      </c>
      <c r="E21" t="s">
        <v>3032</v>
      </c>
      <c r="F21" t="str">
        <f t="shared" si="1"/>
        <v/>
      </c>
      <c r="G21" t="str">
        <f t="shared" si="2"/>
        <v/>
      </c>
    </row>
    <row r="22" spans="1:7" x14ac:dyDescent="0.3">
      <c r="A22"/>
      <c r="B22" t="s">
        <v>3035</v>
      </c>
      <c r="C22" t="s">
        <v>3034</v>
      </c>
      <c r="D22" t="s">
        <v>3035</v>
      </c>
      <c r="E22" t="s">
        <v>3034</v>
      </c>
      <c r="F22" t="str">
        <f t="shared" si="1"/>
        <v/>
      </c>
      <c r="G22" t="str">
        <f t="shared" si="2"/>
        <v/>
      </c>
    </row>
    <row r="23" spans="1:7" x14ac:dyDescent="0.3">
      <c r="A23"/>
      <c r="B23" t="s">
        <v>3036</v>
      </c>
      <c r="C23" t="s">
        <v>3034</v>
      </c>
      <c r="D23" t="s">
        <v>3036</v>
      </c>
      <c r="E23" t="s">
        <v>3034</v>
      </c>
      <c r="F23" t="str">
        <f t="shared" si="1"/>
        <v/>
      </c>
      <c r="G23" t="str">
        <f t="shared" si="2"/>
        <v/>
      </c>
    </row>
    <row r="24" spans="1:7" x14ac:dyDescent="0.3">
      <c r="A24"/>
      <c r="B24" t="s">
        <v>3038</v>
      </c>
      <c r="C24" t="s">
        <v>3037</v>
      </c>
      <c r="D24" t="s">
        <v>3038</v>
      </c>
      <c r="E24" t="s">
        <v>3037</v>
      </c>
      <c r="F24" t="str">
        <f t="shared" si="1"/>
        <v/>
      </c>
      <c r="G24" t="str">
        <f t="shared" si="2"/>
        <v/>
      </c>
    </row>
    <row r="25" spans="1:7" x14ac:dyDescent="0.3">
      <c r="A25"/>
      <c r="B25" t="s">
        <v>3040</v>
      </c>
      <c r="C25" t="s">
        <v>3039</v>
      </c>
      <c r="D25" t="s">
        <v>3040</v>
      </c>
      <c r="E25" t="s">
        <v>3039</v>
      </c>
      <c r="F25" t="str">
        <f t="shared" si="1"/>
        <v/>
      </c>
      <c r="G25" t="str">
        <f t="shared" si="2"/>
        <v/>
      </c>
    </row>
    <row r="26" spans="1:7" x14ac:dyDescent="0.3">
      <c r="A26"/>
      <c r="B26" t="s">
        <v>3042</v>
      </c>
      <c r="C26" t="s">
        <v>3041</v>
      </c>
      <c r="D26" t="s">
        <v>3042</v>
      </c>
      <c r="E26" t="s">
        <v>3041</v>
      </c>
      <c r="F26" t="str">
        <f t="shared" si="1"/>
        <v/>
      </c>
      <c r="G26" t="str">
        <f t="shared" si="2"/>
        <v/>
      </c>
    </row>
    <row r="27" spans="1:7" x14ac:dyDescent="0.3">
      <c r="A27"/>
      <c r="B27" t="s">
        <v>3474</v>
      </c>
      <c r="C27" t="s">
        <v>3458</v>
      </c>
      <c r="D27" t="s">
        <v>3474</v>
      </c>
      <c r="E27" t="s">
        <v>3043</v>
      </c>
      <c r="F27" t="str">
        <f t="shared" si="1"/>
        <v/>
      </c>
      <c r="G27" t="str">
        <f t="shared" si="2"/>
        <v>difference</v>
      </c>
    </row>
    <row r="28" spans="1:7" x14ac:dyDescent="0.3">
      <c r="A28"/>
      <c r="B28" t="s">
        <v>3045</v>
      </c>
      <c r="C28" t="s">
        <v>3044</v>
      </c>
      <c r="D28" t="s">
        <v>3045</v>
      </c>
      <c r="E28" t="s">
        <v>3044</v>
      </c>
      <c r="F28" t="str">
        <f t="shared" si="1"/>
        <v/>
      </c>
      <c r="G28" t="str">
        <f t="shared" si="2"/>
        <v/>
      </c>
    </row>
    <row r="29" spans="1:7" x14ac:dyDescent="0.3">
      <c r="A29"/>
      <c r="B29" t="s">
        <v>3046</v>
      </c>
      <c r="C29" t="s">
        <v>3044</v>
      </c>
      <c r="D29" t="s">
        <v>3046</v>
      </c>
      <c r="E29" t="s">
        <v>3044</v>
      </c>
      <c r="F29" t="str">
        <f t="shared" si="1"/>
        <v/>
      </c>
      <c r="G29" t="str">
        <f t="shared" si="2"/>
        <v/>
      </c>
    </row>
    <row r="30" spans="1:7" x14ac:dyDescent="0.3">
      <c r="A30"/>
      <c r="B30" t="s">
        <v>3047</v>
      </c>
      <c r="C30" t="s">
        <v>3052</v>
      </c>
      <c r="D30" t="s">
        <v>3047</v>
      </c>
      <c r="E30" t="s">
        <v>3043</v>
      </c>
      <c r="F30" t="str">
        <f t="shared" si="1"/>
        <v/>
      </c>
      <c r="G30" t="str">
        <f t="shared" si="2"/>
        <v>difference</v>
      </c>
    </row>
    <row r="31" spans="1:7" x14ac:dyDescent="0.3">
      <c r="A31"/>
      <c r="B31" t="s">
        <v>3048</v>
      </c>
      <c r="C31" t="s">
        <v>3043</v>
      </c>
      <c r="D31" t="s">
        <v>3048</v>
      </c>
      <c r="E31" t="s">
        <v>3043</v>
      </c>
      <c r="F31" t="str">
        <f t="shared" si="1"/>
        <v/>
      </c>
      <c r="G31" t="str">
        <f t="shared" si="2"/>
        <v/>
      </c>
    </row>
    <row r="32" spans="1:7" x14ac:dyDescent="0.3">
      <c r="A32"/>
      <c r="B32" t="s">
        <v>3050</v>
      </c>
      <c r="C32" t="s">
        <v>3459</v>
      </c>
      <c r="D32" t="s">
        <v>3050</v>
      </c>
      <c r="E32" t="s">
        <v>3049</v>
      </c>
      <c r="F32" t="str">
        <f t="shared" si="1"/>
        <v/>
      </c>
      <c r="G32" t="str">
        <f t="shared" si="2"/>
        <v>difference</v>
      </c>
    </row>
    <row r="33" spans="1:7" x14ac:dyDescent="0.3">
      <c r="A33"/>
      <c r="B33" t="s">
        <v>3051</v>
      </c>
      <c r="C33" t="s">
        <v>3049</v>
      </c>
      <c r="D33" t="s">
        <v>3051</v>
      </c>
      <c r="E33" t="s">
        <v>3049</v>
      </c>
      <c r="F33" t="str">
        <f t="shared" si="1"/>
        <v/>
      </c>
      <c r="G33" t="str">
        <f t="shared" si="2"/>
        <v/>
      </c>
    </row>
    <row r="34" spans="1:7" x14ac:dyDescent="0.3">
      <c r="A34"/>
      <c r="B34" t="s">
        <v>3053</v>
      </c>
      <c r="C34" t="s">
        <v>3052</v>
      </c>
      <c r="D34" t="s">
        <v>3053</v>
      </c>
      <c r="E34" t="s">
        <v>3052</v>
      </c>
      <c r="F34" t="str">
        <f t="shared" si="1"/>
        <v/>
      </c>
      <c r="G34" t="str">
        <f t="shared" si="2"/>
        <v/>
      </c>
    </row>
    <row r="35" spans="1:7" x14ac:dyDescent="0.3">
      <c r="A35"/>
      <c r="B35" t="s">
        <v>3054</v>
      </c>
      <c r="C35" t="s">
        <v>3043</v>
      </c>
      <c r="D35" t="s">
        <v>3054</v>
      </c>
      <c r="E35" t="s">
        <v>3043</v>
      </c>
      <c r="F35" t="str">
        <f t="shared" si="1"/>
        <v/>
      </c>
      <c r="G35" t="str">
        <f t="shared" si="2"/>
        <v/>
      </c>
    </row>
    <row r="36" spans="1:7" x14ac:dyDescent="0.3">
      <c r="A36"/>
      <c r="B36" t="s">
        <v>3056</v>
      </c>
      <c r="C36" t="s">
        <v>3055</v>
      </c>
      <c r="D36" t="s">
        <v>3056</v>
      </c>
      <c r="E36" t="s">
        <v>3055</v>
      </c>
      <c r="F36" t="str">
        <f t="shared" si="1"/>
        <v/>
      </c>
      <c r="G36" t="str">
        <f t="shared" si="2"/>
        <v/>
      </c>
    </row>
    <row r="37" spans="1:7" x14ac:dyDescent="0.3">
      <c r="A37"/>
      <c r="B37" t="s">
        <v>3058</v>
      </c>
      <c r="C37" t="s">
        <v>3057</v>
      </c>
      <c r="D37" t="s">
        <v>3058</v>
      </c>
      <c r="E37" t="s">
        <v>3057</v>
      </c>
      <c r="F37" t="str">
        <f t="shared" si="1"/>
        <v/>
      </c>
      <c r="G37" t="str">
        <f t="shared" si="2"/>
        <v/>
      </c>
    </row>
    <row r="38" spans="1:7" x14ac:dyDescent="0.3">
      <c r="A38"/>
      <c r="B38" t="s">
        <v>3059</v>
      </c>
      <c r="C38" t="s">
        <v>3052</v>
      </c>
      <c r="D38" t="s">
        <v>3059</v>
      </c>
      <c r="E38" t="s">
        <v>3052</v>
      </c>
      <c r="F38" t="str">
        <f t="shared" si="1"/>
        <v/>
      </c>
      <c r="G38" t="str">
        <f t="shared" si="2"/>
        <v/>
      </c>
    </row>
    <row r="39" spans="1:7" x14ac:dyDescent="0.3">
      <c r="A39"/>
      <c r="B39" t="s">
        <v>3061</v>
      </c>
      <c r="C39" t="s">
        <v>3060</v>
      </c>
      <c r="D39" t="s">
        <v>3061</v>
      </c>
      <c r="E39" t="s">
        <v>3060</v>
      </c>
      <c r="F39" t="str">
        <f t="shared" si="1"/>
        <v/>
      </c>
      <c r="G39" t="str">
        <f t="shared" si="2"/>
        <v/>
      </c>
    </row>
    <row r="40" spans="1:7" x14ac:dyDescent="0.3">
      <c r="A40"/>
      <c r="B40" t="s">
        <v>3063</v>
      </c>
      <c r="C40" t="s">
        <v>3062</v>
      </c>
      <c r="D40" t="s">
        <v>3063</v>
      </c>
      <c r="E40" t="s">
        <v>3062</v>
      </c>
      <c r="F40" t="str">
        <f t="shared" si="1"/>
        <v/>
      </c>
      <c r="G40" t="str">
        <f t="shared" si="2"/>
        <v/>
      </c>
    </row>
    <row r="41" spans="1:7" x14ac:dyDescent="0.3">
      <c r="A41"/>
      <c r="B41" t="s">
        <v>3065</v>
      </c>
      <c r="C41" t="s">
        <v>3064</v>
      </c>
      <c r="D41" t="s">
        <v>3065</v>
      </c>
      <c r="E41" t="s">
        <v>3064</v>
      </c>
      <c r="F41" t="str">
        <f t="shared" si="1"/>
        <v/>
      </c>
      <c r="G41" t="str">
        <f t="shared" si="2"/>
        <v/>
      </c>
    </row>
    <row r="42" spans="1:7" x14ac:dyDescent="0.3">
      <c r="A42"/>
      <c r="B42" t="s">
        <v>3067</v>
      </c>
      <c r="C42" t="s">
        <v>3066</v>
      </c>
      <c r="D42" t="s">
        <v>3067</v>
      </c>
      <c r="E42" t="s">
        <v>3066</v>
      </c>
      <c r="F42" t="str">
        <f t="shared" si="1"/>
        <v/>
      </c>
      <c r="G42" t="str">
        <f t="shared" si="2"/>
        <v/>
      </c>
    </row>
    <row r="43" spans="1:7" x14ac:dyDescent="0.3">
      <c r="A43"/>
      <c r="B43" t="s">
        <v>3460</v>
      </c>
      <c r="C43" t="s">
        <v>3461</v>
      </c>
      <c r="D43"/>
      <c r="E43"/>
      <c r="F43" t="str">
        <f t="shared" si="1"/>
        <v>difference</v>
      </c>
      <c r="G43" t="str">
        <f t="shared" si="2"/>
        <v>difference</v>
      </c>
    </row>
    <row r="44" spans="1:7" x14ac:dyDescent="0.3">
      <c r="A44"/>
      <c r="B44" t="s">
        <v>3462</v>
      </c>
      <c r="C44" t="s">
        <v>3463</v>
      </c>
      <c r="D44"/>
      <c r="E44"/>
      <c r="F44" t="str">
        <f t="shared" si="1"/>
        <v>difference</v>
      </c>
      <c r="G44" t="str">
        <f t="shared" si="2"/>
        <v>difference</v>
      </c>
    </row>
    <row r="45" spans="1:7" x14ac:dyDescent="0.3">
      <c r="A45"/>
      <c r="B45" t="s">
        <v>3069</v>
      </c>
      <c r="C45" t="s">
        <v>3068</v>
      </c>
      <c r="D45" t="s">
        <v>3069</v>
      </c>
      <c r="E45" t="s">
        <v>3068</v>
      </c>
      <c r="F45" t="str">
        <f t="shared" si="1"/>
        <v/>
      </c>
      <c r="G45" t="str">
        <f t="shared" si="2"/>
        <v/>
      </c>
    </row>
    <row r="46" spans="1:7" x14ac:dyDescent="0.3">
      <c r="A46"/>
      <c r="B46" t="s">
        <v>3071</v>
      </c>
      <c r="C46" t="s">
        <v>3464</v>
      </c>
      <c r="D46" t="s">
        <v>3071</v>
      </c>
      <c r="E46" t="s">
        <v>3070</v>
      </c>
      <c r="F46" t="str">
        <f t="shared" si="1"/>
        <v/>
      </c>
      <c r="G46" t="str">
        <f t="shared" si="2"/>
        <v>difference</v>
      </c>
    </row>
    <row r="47" spans="1:7" x14ac:dyDescent="0.3">
      <c r="A47"/>
      <c r="B47" t="s">
        <v>3073</v>
      </c>
      <c r="C47" t="s">
        <v>3465</v>
      </c>
      <c r="D47" t="s">
        <v>3073</v>
      </c>
      <c r="E47" t="s">
        <v>3072</v>
      </c>
      <c r="F47" t="str">
        <f t="shared" si="1"/>
        <v/>
      </c>
      <c r="G47" t="str">
        <f t="shared" si="2"/>
        <v>difference</v>
      </c>
    </row>
    <row r="48" spans="1:7" x14ac:dyDescent="0.3">
      <c r="A48"/>
      <c r="B48" t="s">
        <v>3075</v>
      </c>
      <c r="C48" t="s">
        <v>3074</v>
      </c>
      <c r="D48" t="s">
        <v>3075</v>
      </c>
      <c r="E48" t="s">
        <v>3074</v>
      </c>
      <c r="F48" t="str">
        <f t="shared" si="1"/>
        <v/>
      </c>
      <c r="G48" t="str">
        <f t="shared" si="2"/>
        <v/>
      </c>
    </row>
    <row r="49" spans="1:7" x14ac:dyDescent="0.3">
      <c r="A49"/>
      <c r="B49" t="s">
        <v>3077</v>
      </c>
      <c r="C49" t="s">
        <v>3076</v>
      </c>
      <c r="D49" t="s">
        <v>3077</v>
      </c>
      <c r="E49" t="s">
        <v>3076</v>
      </c>
      <c r="F49" t="str">
        <f t="shared" si="1"/>
        <v/>
      </c>
      <c r="G49" t="str">
        <f t="shared" si="2"/>
        <v/>
      </c>
    </row>
    <row r="50" spans="1:7" x14ac:dyDescent="0.3">
      <c r="A50"/>
      <c r="B50" t="s">
        <v>3079</v>
      </c>
      <c r="C50" t="s">
        <v>3078</v>
      </c>
      <c r="D50" t="s">
        <v>3079</v>
      </c>
      <c r="E50" t="s">
        <v>3078</v>
      </c>
      <c r="F50" t="str">
        <f t="shared" si="1"/>
        <v/>
      </c>
      <c r="G50" t="str">
        <f t="shared" si="2"/>
        <v/>
      </c>
    </row>
    <row r="51" spans="1:7" x14ac:dyDescent="0.3">
      <c r="A51"/>
      <c r="B51" t="s">
        <v>3081</v>
      </c>
      <c r="C51" t="s">
        <v>3080</v>
      </c>
      <c r="D51" t="s">
        <v>3081</v>
      </c>
      <c r="E51" t="s">
        <v>3080</v>
      </c>
      <c r="F51" t="str">
        <f t="shared" si="1"/>
        <v/>
      </c>
      <c r="G51" t="str">
        <f t="shared" si="2"/>
        <v/>
      </c>
    </row>
    <row r="52" spans="1:7" x14ac:dyDescent="0.3">
      <c r="A52"/>
      <c r="B52" t="s">
        <v>3082</v>
      </c>
      <c r="C52" t="s">
        <v>3080</v>
      </c>
      <c r="D52" t="s">
        <v>3082</v>
      </c>
      <c r="E52" t="s">
        <v>3080</v>
      </c>
      <c r="F52" t="str">
        <f t="shared" si="1"/>
        <v/>
      </c>
      <c r="G52" t="str">
        <f t="shared" si="2"/>
        <v/>
      </c>
    </row>
    <row r="53" spans="1:7" x14ac:dyDescent="0.3">
      <c r="A53"/>
      <c r="B53" t="s">
        <v>3084</v>
      </c>
      <c r="C53" t="s">
        <v>3083</v>
      </c>
      <c r="D53" t="s">
        <v>3084</v>
      </c>
      <c r="E53" t="s">
        <v>3083</v>
      </c>
      <c r="F53" t="str">
        <f t="shared" si="1"/>
        <v/>
      </c>
      <c r="G53" t="str">
        <f t="shared" si="2"/>
        <v/>
      </c>
    </row>
    <row r="54" spans="1:7" x14ac:dyDescent="0.3">
      <c r="A54"/>
      <c r="B54" t="s">
        <v>3086</v>
      </c>
      <c r="C54" t="s">
        <v>3085</v>
      </c>
      <c r="D54" t="s">
        <v>3086</v>
      </c>
      <c r="E54" t="s">
        <v>3085</v>
      </c>
      <c r="F54" t="str">
        <f t="shared" si="1"/>
        <v/>
      </c>
      <c r="G54" t="str">
        <f t="shared" si="2"/>
        <v/>
      </c>
    </row>
    <row r="55" spans="1:7" x14ac:dyDescent="0.3">
      <c r="A55"/>
      <c r="B55" t="s">
        <v>3088</v>
      </c>
      <c r="C55" t="s">
        <v>3087</v>
      </c>
      <c r="D55" t="s">
        <v>3088</v>
      </c>
      <c r="E55" t="s">
        <v>3087</v>
      </c>
      <c r="F55" t="str">
        <f t="shared" si="1"/>
        <v/>
      </c>
      <c r="G55" t="str">
        <f t="shared" si="2"/>
        <v/>
      </c>
    </row>
    <row r="56" spans="1:7" x14ac:dyDescent="0.3">
      <c r="A56"/>
      <c r="B56" t="s">
        <v>3090</v>
      </c>
      <c r="C56" t="s">
        <v>3089</v>
      </c>
      <c r="D56" t="s">
        <v>3090</v>
      </c>
      <c r="E56" t="s">
        <v>3089</v>
      </c>
      <c r="F56" t="str">
        <f t="shared" si="1"/>
        <v/>
      </c>
      <c r="G56" t="str">
        <f t="shared" si="2"/>
        <v/>
      </c>
    </row>
    <row r="57" spans="1:7" x14ac:dyDescent="0.3">
      <c r="A57"/>
      <c r="B57" t="s">
        <v>3092</v>
      </c>
      <c r="C57" t="s">
        <v>3091</v>
      </c>
      <c r="D57" t="s">
        <v>3092</v>
      </c>
      <c r="E57" t="s">
        <v>3091</v>
      </c>
      <c r="F57" t="str">
        <f t="shared" si="1"/>
        <v/>
      </c>
      <c r="G57" t="str">
        <f t="shared" si="2"/>
        <v/>
      </c>
    </row>
    <row r="58" spans="1:7" x14ac:dyDescent="0.3">
      <c r="A58"/>
      <c r="B58" t="s">
        <v>3094</v>
      </c>
      <c r="C58" t="s">
        <v>3093</v>
      </c>
      <c r="D58" t="s">
        <v>3094</v>
      </c>
      <c r="E58" t="s">
        <v>3093</v>
      </c>
      <c r="F58" t="str">
        <f t="shared" si="1"/>
        <v/>
      </c>
      <c r="G58" t="str">
        <f t="shared" si="2"/>
        <v/>
      </c>
    </row>
    <row r="59" spans="1:7" x14ac:dyDescent="0.3">
      <c r="A59"/>
      <c r="B59" t="s">
        <v>3096</v>
      </c>
      <c r="C59" t="s">
        <v>3095</v>
      </c>
      <c r="D59" t="s">
        <v>3096</v>
      </c>
      <c r="E59" t="s">
        <v>3095</v>
      </c>
      <c r="F59" t="str">
        <f t="shared" si="1"/>
        <v/>
      </c>
      <c r="G59" t="str">
        <f t="shared" si="2"/>
        <v/>
      </c>
    </row>
    <row r="60" spans="1:7" x14ac:dyDescent="0.3">
      <c r="A60"/>
      <c r="B60" t="s">
        <v>3098</v>
      </c>
      <c r="C60" t="s">
        <v>3097</v>
      </c>
      <c r="D60" t="s">
        <v>3098</v>
      </c>
      <c r="E60" t="s">
        <v>3097</v>
      </c>
      <c r="F60" t="str">
        <f t="shared" si="1"/>
        <v/>
      </c>
      <c r="G60" t="str">
        <f t="shared" si="2"/>
        <v/>
      </c>
    </row>
    <row r="61" spans="1:7" x14ac:dyDescent="0.3">
      <c r="A61"/>
      <c r="B61" t="s">
        <v>3100</v>
      </c>
      <c r="C61" t="s">
        <v>3099</v>
      </c>
      <c r="D61" t="s">
        <v>3100</v>
      </c>
      <c r="E61" t="s">
        <v>3099</v>
      </c>
      <c r="F61" t="str">
        <f t="shared" si="1"/>
        <v/>
      </c>
      <c r="G61" t="str">
        <f t="shared" si="2"/>
        <v/>
      </c>
    </row>
    <row r="62" spans="1:7" x14ac:dyDescent="0.3">
      <c r="A62"/>
      <c r="B62" t="s">
        <v>3102</v>
      </c>
      <c r="C62" t="s">
        <v>3101</v>
      </c>
      <c r="D62" t="s">
        <v>3102</v>
      </c>
      <c r="E62" t="s">
        <v>3101</v>
      </c>
      <c r="F62" t="str">
        <f t="shared" si="1"/>
        <v/>
      </c>
      <c r="G62" t="str">
        <f t="shared" si="2"/>
        <v/>
      </c>
    </row>
    <row r="63" spans="1:7" x14ac:dyDescent="0.3">
      <c r="A63"/>
      <c r="B63" t="s">
        <v>3103</v>
      </c>
      <c r="C63"/>
      <c r="D63" t="s">
        <v>3103</v>
      </c>
      <c r="E63"/>
      <c r="F63" t="str">
        <f t="shared" si="1"/>
        <v/>
      </c>
      <c r="G63" t="str">
        <f t="shared" si="2"/>
        <v/>
      </c>
    </row>
    <row r="64" spans="1:7" x14ac:dyDescent="0.3">
      <c r="A64"/>
      <c r="B64" t="s">
        <v>3104</v>
      </c>
      <c r="C64"/>
      <c r="D64" t="s">
        <v>3104</v>
      </c>
      <c r="E64"/>
      <c r="F64" t="str">
        <f t="shared" si="1"/>
        <v/>
      </c>
      <c r="G64" t="str">
        <f t="shared" si="2"/>
        <v/>
      </c>
    </row>
    <row r="65" spans="1:7" x14ac:dyDescent="0.3">
      <c r="A65"/>
      <c r="B65" t="s">
        <v>3105</v>
      </c>
      <c r="C65"/>
      <c r="D65" t="s">
        <v>3105</v>
      </c>
      <c r="E65"/>
      <c r="F65" t="str">
        <f t="shared" si="1"/>
        <v/>
      </c>
      <c r="G65" t="str">
        <f t="shared" si="2"/>
        <v/>
      </c>
    </row>
    <row r="66" spans="1:7" x14ac:dyDescent="0.3">
      <c r="A66"/>
      <c r="B66" t="s">
        <v>3107</v>
      </c>
      <c r="C66" t="s">
        <v>3106</v>
      </c>
      <c r="D66" t="s">
        <v>3107</v>
      </c>
      <c r="E66" t="s">
        <v>3106</v>
      </c>
      <c r="F66" t="str">
        <f t="shared" si="1"/>
        <v/>
      </c>
      <c r="G66" t="str">
        <f t="shared" si="2"/>
        <v/>
      </c>
    </row>
    <row r="67" spans="1:7" x14ac:dyDescent="0.3">
      <c r="A67"/>
      <c r="B67" t="s">
        <v>3109</v>
      </c>
      <c r="C67" t="s">
        <v>3108</v>
      </c>
      <c r="D67" t="s">
        <v>3109</v>
      </c>
      <c r="E67" t="s">
        <v>3108</v>
      </c>
      <c r="F67" t="str">
        <f t="shared" si="1"/>
        <v/>
      </c>
      <c r="G67" t="str">
        <f t="shared" si="2"/>
        <v/>
      </c>
    </row>
    <row r="68" spans="1:7" x14ac:dyDescent="0.3">
      <c r="A68"/>
      <c r="B68" t="s">
        <v>3111</v>
      </c>
      <c r="C68" t="s">
        <v>3110</v>
      </c>
      <c r="D68" t="s">
        <v>3111</v>
      </c>
      <c r="E68" t="s">
        <v>3110</v>
      </c>
      <c r="F68" t="str">
        <f t="shared" ref="F68:F131" si="3">IF(B68&lt;&gt;D68, "difference","")</f>
        <v/>
      </c>
      <c r="G68" t="str">
        <f t="shared" ref="G68:G131" si="4">IF(C68&lt;&gt;E68, "difference","")</f>
        <v/>
      </c>
    </row>
    <row r="69" spans="1:7" x14ac:dyDescent="0.3">
      <c r="A69"/>
      <c r="B69" t="s">
        <v>3113</v>
      </c>
      <c r="C69" t="s">
        <v>3112</v>
      </c>
      <c r="D69" t="s">
        <v>3113</v>
      </c>
      <c r="E69" t="s">
        <v>3112</v>
      </c>
      <c r="F69" t="str">
        <f t="shared" si="3"/>
        <v/>
      </c>
      <c r="G69" t="str">
        <f t="shared" si="4"/>
        <v/>
      </c>
    </row>
    <row r="70" spans="1:7" x14ac:dyDescent="0.3">
      <c r="A70"/>
      <c r="B70" t="s">
        <v>3115</v>
      </c>
      <c r="C70" t="s">
        <v>3114</v>
      </c>
      <c r="D70" t="s">
        <v>3115</v>
      </c>
      <c r="E70" t="s">
        <v>3114</v>
      </c>
      <c r="F70" t="str">
        <f t="shared" si="3"/>
        <v/>
      </c>
      <c r="G70" t="str">
        <f t="shared" si="4"/>
        <v/>
      </c>
    </row>
    <row r="71" spans="1:7" x14ac:dyDescent="0.3">
      <c r="A71"/>
      <c r="B71" t="s">
        <v>3117</v>
      </c>
      <c r="C71" t="s">
        <v>3116</v>
      </c>
      <c r="D71" t="s">
        <v>3117</v>
      </c>
      <c r="E71" t="s">
        <v>3116</v>
      </c>
      <c r="F71" t="str">
        <f t="shared" si="3"/>
        <v/>
      </c>
      <c r="G71" t="str">
        <f t="shared" si="4"/>
        <v/>
      </c>
    </row>
    <row r="72" spans="1:7" x14ac:dyDescent="0.3">
      <c r="A72"/>
      <c r="B72" t="s">
        <v>3119</v>
      </c>
      <c r="C72" t="s">
        <v>3118</v>
      </c>
      <c r="D72" t="s">
        <v>3119</v>
      </c>
      <c r="E72" t="s">
        <v>3118</v>
      </c>
      <c r="F72" t="str">
        <f t="shared" si="3"/>
        <v/>
      </c>
      <c r="G72" t="str">
        <f t="shared" si="4"/>
        <v/>
      </c>
    </row>
    <row r="73" spans="1:7" x14ac:dyDescent="0.3">
      <c r="A73"/>
      <c r="B73" t="s">
        <v>3121</v>
      </c>
      <c r="C73" t="s">
        <v>3120</v>
      </c>
      <c r="D73" t="s">
        <v>3121</v>
      </c>
      <c r="E73" t="s">
        <v>3120</v>
      </c>
      <c r="F73" t="str">
        <f t="shared" si="3"/>
        <v/>
      </c>
      <c r="G73" t="str">
        <f t="shared" si="4"/>
        <v/>
      </c>
    </row>
    <row r="74" spans="1:7" x14ac:dyDescent="0.3">
      <c r="A74"/>
      <c r="B74" t="s">
        <v>3123</v>
      </c>
      <c r="C74" t="s">
        <v>3122</v>
      </c>
      <c r="D74" t="s">
        <v>3123</v>
      </c>
      <c r="E74" t="s">
        <v>3122</v>
      </c>
      <c r="F74" t="str">
        <f t="shared" si="3"/>
        <v/>
      </c>
      <c r="G74" t="str">
        <f t="shared" si="4"/>
        <v/>
      </c>
    </row>
    <row r="75" spans="1:7" x14ac:dyDescent="0.3">
      <c r="A75"/>
      <c r="B75" t="s">
        <v>3125</v>
      </c>
      <c r="C75" t="s">
        <v>3124</v>
      </c>
      <c r="D75" t="s">
        <v>3125</v>
      </c>
      <c r="E75" t="s">
        <v>3124</v>
      </c>
      <c r="F75" t="str">
        <f t="shared" si="3"/>
        <v/>
      </c>
      <c r="G75" t="str">
        <f t="shared" si="4"/>
        <v/>
      </c>
    </row>
    <row r="76" spans="1:7" x14ac:dyDescent="0.3">
      <c r="A76"/>
      <c r="B76" t="s">
        <v>3127</v>
      </c>
      <c r="C76" t="s">
        <v>3126</v>
      </c>
      <c r="D76" t="s">
        <v>3127</v>
      </c>
      <c r="E76" t="s">
        <v>3126</v>
      </c>
      <c r="F76" t="str">
        <f t="shared" si="3"/>
        <v/>
      </c>
      <c r="G76" t="str">
        <f t="shared" si="4"/>
        <v/>
      </c>
    </row>
    <row r="77" spans="1:7" x14ac:dyDescent="0.3">
      <c r="A77"/>
      <c r="B77" t="s">
        <v>3129</v>
      </c>
      <c r="C77" t="s">
        <v>3128</v>
      </c>
      <c r="D77" t="s">
        <v>3129</v>
      </c>
      <c r="E77" t="s">
        <v>3128</v>
      </c>
      <c r="F77" t="str">
        <f t="shared" si="3"/>
        <v/>
      </c>
      <c r="G77" t="str">
        <f t="shared" si="4"/>
        <v/>
      </c>
    </row>
    <row r="78" spans="1:7" x14ac:dyDescent="0.3">
      <c r="A78"/>
      <c r="B78" t="s">
        <v>3131</v>
      </c>
      <c r="C78" t="s">
        <v>3130</v>
      </c>
      <c r="D78" t="s">
        <v>3131</v>
      </c>
      <c r="E78" t="s">
        <v>3130</v>
      </c>
      <c r="F78" t="str">
        <f t="shared" si="3"/>
        <v/>
      </c>
      <c r="G78" t="str">
        <f t="shared" si="4"/>
        <v/>
      </c>
    </row>
    <row r="79" spans="1:7" x14ac:dyDescent="0.3">
      <c r="A79"/>
      <c r="B79" t="s">
        <v>3133</v>
      </c>
      <c r="C79" t="s">
        <v>3132</v>
      </c>
      <c r="D79" t="s">
        <v>3133</v>
      </c>
      <c r="E79" t="s">
        <v>3132</v>
      </c>
      <c r="F79" t="str">
        <f t="shared" si="3"/>
        <v/>
      </c>
      <c r="G79" t="str">
        <f t="shared" si="4"/>
        <v/>
      </c>
    </row>
    <row r="80" spans="1:7" x14ac:dyDescent="0.3">
      <c r="A80"/>
      <c r="B80" t="s">
        <v>3135</v>
      </c>
      <c r="C80" t="s">
        <v>3134</v>
      </c>
      <c r="D80" t="s">
        <v>3135</v>
      </c>
      <c r="E80" t="s">
        <v>3134</v>
      </c>
      <c r="F80" t="str">
        <f t="shared" si="3"/>
        <v/>
      </c>
      <c r="G80" t="str">
        <f t="shared" si="4"/>
        <v/>
      </c>
    </row>
    <row r="81" spans="1:7" x14ac:dyDescent="0.3">
      <c r="A81"/>
      <c r="B81" t="s">
        <v>3136</v>
      </c>
      <c r="C81" t="s">
        <v>3134</v>
      </c>
      <c r="D81" t="s">
        <v>3136</v>
      </c>
      <c r="E81" t="s">
        <v>3134</v>
      </c>
      <c r="F81" t="str">
        <f t="shared" si="3"/>
        <v/>
      </c>
      <c r="G81" t="str">
        <f t="shared" si="4"/>
        <v/>
      </c>
    </row>
    <row r="82" spans="1:7" x14ac:dyDescent="0.3">
      <c r="A82"/>
      <c r="B82" t="s">
        <v>3138</v>
      </c>
      <c r="C82" t="s">
        <v>3137</v>
      </c>
      <c r="D82" t="s">
        <v>3138</v>
      </c>
      <c r="E82" t="s">
        <v>3137</v>
      </c>
      <c r="F82" t="str">
        <f t="shared" si="3"/>
        <v/>
      </c>
      <c r="G82" t="str">
        <f t="shared" si="4"/>
        <v/>
      </c>
    </row>
    <row r="83" spans="1:7" x14ac:dyDescent="0.3">
      <c r="A83"/>
      <c r="B83" t="s">
        <v>3140</v>
      </c>
      <c r="C83" t="s">
        <v>3139</v>
      </c>
      <c r="D83" t="s">
        <v>3140</v>
      </c>
      <c r="E83" t="s">
        <v>3139</v>
      </c>
      <c r="F83" t="str">
        <f t="shared" si="3"/>
        <v/>
      </c>
      <c r="G83" t="str">
        <f t="shared" si="4"/>
        <v/>
      </c>
    </row>
    <row r="84" spans="1:7" x14ac:dyDescent="0.3">
      <c r="A84"/>
      <c r="B84" t="s">
        <v>3142</v>
      </c>
      <c r="C84" t="s">
        <v>3141</v>
      </c>
      <c r="D84" t="s">
        <v>3142</v>
      </c>
      <c r="E84" t="s">
        <v>3141</v>
      </c>
      <c r="F84" t="str">
        <f t="shared" si="3"/>
        <v/>
      </c>
      <c r="G84" t="str">
        <f t="shared" si="4"/>
        <v/>
      </c>
    </row>
    <row r="85" spans="1:7" x14ac:dyDescent="0.3">
      <c r="A85"/>
      <c r="B85" t="s">
        <v>3144</v>
      </c>
      <c r="C85" t="s">
        <v>3143</v>
      </c>
      <c r="D85" t="s">
        <v>3144</v>
      </c>
      <c r="E85" t="s">
        <v>3143</v>
      </c>
      <c r="F85" t="str">
        <f t="shared" si="3"/>
        <v/>
      </c>
      <c r="G85" t="str">
        <f t="shared" si="4"/>
        <v/>
      </c>
    </row>
    <row r="86" spans="1:7" x14ac:dyDescent="0.3">
      <c r="A86"/>
      <c r="B86" t="s">
        <v>3146</v>
      </c>
      <c r="C86" t="s">
        <v>3145</v>
      </c>
      <c r="D86" t="s">
        <v>3146</v>
      </c>
      <c r="E86" t="s">
        <v>3145</v>
      </c>
      <c r="F86" t="str">
        <f t="shared" si="3"/>
        <v/>
      </c>
      <c r="G86" t="str">
        <f t="shared" si="4"/>
        <v/>
      </c>
    </row>
    <row r="87" spans="1:7" x14ac:dyDescent="0.3">
      <c r="A87"/>
      <c r="B87" t="s">
        <v>3148</v>
      </c>
      <c r="C87" t="s">
        <v>3147</v>
      </c>
      <c r="D87" t="s">
        <v>3148</v>
      </c>
      <c r="E87" t="s">
        <v>3147</v>
      </c>
      <c r="F87" t="str">
        <f t="shared" si="3"/>
        <v/>
      </c>
      <c r="G87" t="str">
        <f t="shared" si="4"/>
        <v/>
      </c>
    </row>
    <row r="88" spans="1:7" x14ac:dyDescent="0.3">
      <c r="A88"/>
      <c r="B88" t="s">
        <v>3150</v>
      </c>
      <c r="C88" t="s">
        <v>3149</v>
      </c>
      <c r="D88" t="s">
        <v>3150</v>
      </c>
      <c r="E88" t="s">
        <v>3149</v>
      </c>
      <c r="F88" t="str">
        <f t="shared" si="3"/>
        <v/>
      </c>
      <c r="G88" t="str">
        <f t="shared" si="4"/>
        <v/>
      </c>
    </row>
    <row r="89" spans="1:7" x14ac:dyDescent="0.3">
      <c r="A89"/>
      <c r="B89" t="s">
        <v>3152</v>
      </c>
      <c r="C89" t="s">
        <v>3151</v>
      </c>
      <c r="D89" t="s">
        <v>3152</v>
      </c>
      <c r="E89" t="s">
        <v>3151</v>
      </c>
      <c r="F89" t="str">
        <f t="shared" si="3"/>
        <v/>
      </c>
      <c r="G89" t="str">
        <f t="shared" si="4"/>
        <v/>
      </c>
    </row>
    <row r="90" spans="1:7" x14ac:dyDescent="0.3">
      <c r="A90"/>
      <c r="B90" t="s">
        <v>3154</v>
      </c>
      <c r="C90" t="s">
        <v>3153</v>
      </c>
      <c r="D90" t="s">
        <v>3154</v>
      </c>
      <c r="E90" t="s">
        <v>3153</v>
      </c>
      <c r="F90" t="str">
        <f t="shared" si="3"/>
        <v/>
      </c>
      <c r="G90" t="str">
        <f t="shared" si="4"/>
        <v/>
      </c>
    </row>
    <row r="91" spans="1:7" x14ac:dyDescent="0.3">
      <c r="A91"/>
      <c r="B91" t="s">
        <v>3155</v>
      </c>
      <c r="C91" t="s">
        <v>3101</v>
      </c>
      <c r="D91" t="s">
        <v>3155</v>
      </c>
      <c r="E91" t="s">
        <v>3101</v>
      </c>
      <c r="F91" t="str">
        <f t="shared" si="3"/>
        <v/>
      </c>
      <c r="G91" t="str">
        <f t="shared" si="4"/>
        <v/>
      </c>
    </row>
    <row r="92" spans="1:7" x14ac:dyDescent="0.3">
      <c r="A92"/>
      <c r="B92" t="s">
        <v>3156</v>
      </c>
      <c r="C92"/>
      <c r="D92" t="s">
        <v>3156</v>
      </c>
      <c r="E92"/>
      <c r="F92" t="str">
        <f t="shared" si="3"/>
        <v/>
      </c>
      <c r="G92" t="str">
        <f t="shared" si="4"/>
        <v/>
      </c>
    </row>
    <row r="93" spans="1:7" x14ac:dyDescent="0.3">
      <c r="A93"/>
      <c r="B93" t="s">
        <v>3157</v>
      </c>
      <c r="C93"/>
      <c r="D93" t="s">
        <v>3157</v>
      </c>
      <c r="E93"/>
      <c r="F93" t="str">
        <f t="shared" si="3"/>
        <v/>
      </c>
      <c r="G93" t="str">
        <f t="shared" si="4"/>
        <v/>
      </c>
    </row>
    <row r="94" spans="1:7" x14ac:dyDescent="0.3">
      <c r="A94"/>
      <c r="B94" t="s">
        <v>3158</v>
      </c>
      <c r="C94"/>
      <c r="D94" t="s">
        <v>3158</v>
      </c>
      <c r="E94"/>
      <c r="F94" t="str">
        <f t="shared" si="3"/>
        <v/>
      </c>
      <c r="G94" t="str">
        <f t="shared" si="4"/>
        <v/>
      </c>
    </row>
    <row r="95" spans="1:7" x14ac:dyDescent="0.3">
      <c r="A95"/>
      <c r="B95" t="s">
        <v>3107</v>
      </c>
      <c r="C95" t="s">
        <v>3159</v>
      </c>
      <c r="D95" t="s">
        <v>3107</v>
      </c>
      <c r="E95" t="s">
        <v>3159</v>
      </c>
      <c r="F95" t="str">
        <f t="shared" si="3"/>
        <v/>
      </c>
      <c r="G95" t="str">
        <f t="shared" si="4"/>
        <v/>
      </c>
    </row>
    <row r="96" spans="1:7" x14ac:dyDescent="0.3">
      <c r="A96"/>
      <c r="B96" t="s">
        <v>3161</v>
      </c>
      <c r="C96" t="s">
        <v>3160</v>
      </c>
      <c r="D96" t="s">
        <v>3161</v>
      </c>
      <c r="E96" t="s">
        <v>3160</v>
      </c>
      <c r="F96" t="str">
        <f t="shared" si="3"/>
        <v/>
      </c>
      <c r="G96" t="str">
        <f t="shared" si="4"/>
        <v/>
      </c>
    </row>
    <row r="97" spans="1:7" x14ac:dyDescent="0.3">
      <c r="A97"/>
      <c r="B97" t="s">
        <v>3163</v>
      </c>
      <c r="C97" t="s">
        <v>3162</v>
      </c>
      <c r="D97" t="s">
        <v>3163</v>
      </c>
      <c r="E97" t="s">
        <v>3162</v>
      </c>
      <c r="F97" t="str">
        <f t="shared" si="3"/>
        <v/>
      </c>
      <c r="G97" t="str">
        <f t="shared" si="4"/>
        <v/>
      </c>
    </row>
    <row r="98" spans="1:7" x14ac:dyDescent="0.3">
      <c r="A98"/>
      <c r="B98" t="s">
        <v>3165</v>
      </c>
      <c r="C98" t="s">
        <v>3164</v>
      </c>
      <c r="D98" t="s">
        <v>3165</v>
      </c>
      <c r="E98" t="s">
        <v>3164</v>
      </c>
      <c r="F98" t="str">
        <f t="shared" si="3"/>
        <v/>
      </c>
      <c r="G98" t="str">
        <f t="shared" si="4"/>
        <v/>
      </c>
    </row>
    <row r="99" spans="1:7" x14ac:dyDescent="0.3">
      <c r="A99"/>
      <c r="B99" t="s">
        <v>3167</v>
      </c>
      <c r="C99" t="s">
        <v>3166</v>
      </c>
      <c r="D99" t="s">
        <v>3167</v>
      </c>
      <c r="E99" t="s">
        <v>3166</v>
      </c>
      <c r="F99" t="str">
        <f t="shared" si="3"/>
        <v/>
      </c>
      <c r="G99" t="str">
        <f t="shared" si="4"/>
        <v/>
      </c>
    </row>
    <row r="100" spans="1:7" x14ac:dyDescent="0.3">
      <c r="A100"/>
      <c r="B100" t="s">
        <v>3169</v>
      </c>
      <c r="C100" t="s">
        <v>3168</v>
      </c>
      <c r="D100" t="s">
        <v>3169</v>
      </c>
      <c r="E100" t="s">
        <v>3168</v>
      </c>
      <c r="F100" t="str">
        <f t="shared" si="3"/>
        <v/>
      </c>
      <c r="G100" t="str">
        <f t="shared" si="4"/>
        <v/>
      </c>
    </row>
    <row r="101" spans="1:7" x14ac:dyDescent="0.3">
      <c r="A101"/>
      <c r="B101" t="s">
        <v>3171</v>
      </c>
      <c r="C101" t="s">
        <v>3170</v>
      </c>
      <c r="D101" t="s">
        <v>3171</v>
      </c>
      <c r="E101" t="s">
        <v>3170</v>
      </c>
      <c r="F101" t="str">
        <f t="shared" si="3"/>
        <v/>
      </c>
      <c r="G101" t="str">
        <f t="shared" si="4"/>
        <v/>
      </c>
    </row>
    <row r="102" spans="1:7" x14ac:dyDescent="0.3">
      <c r="A102"/>
      <c r="B102" t="s">
        <v>3173</v>
      </c>
      <c r="C102" t="s">
        <v>3172</v>
      </c>
      <c r="D102" t="s">
        <v>3173</v>
      </c>
      <c r="E102" t="s">
        <v>3172</v>
      </c>
      <c r="F102" t="str">
        <f t="shared" si="3"/>
        <v/>
      </c>
      <c r="G102" t="str">
        <f t="shared" si="4"/>
        <v/>
      </c>
    </row>
    <row r="103" spans="1:7" x14ac:dyDescent="0.3">
      <c r="A103"/>
      <c r="B103" t="s">
        <v>3175</v>
      </c>
      <c r="C103" t="s">
        <v>3174</v>
      </c>
      <c r="D103" t="s">
        <v>3175</v>
      </c>
      <c r="E103" t="s">
        <v>3174</v>
      </c>
      <c r="F103" t="str">
        <f t="shared" si="3"/>
        <v/>
      </c>
      <c r="G103" t="str">
        <f t="shared" si="4"/>
        <v/>
      </c>
    </row>
    <row r="104" spans="1:7" x14ac:dyDescent="0.3">
      <c r="A104"/>
      <c r="B104" t="s">
        <v>3177</v>
      </c>
      <c r="C104" t="s">
        <v>3176</v>
      </c>
      <c r="D104" t="s">
        <v>3177</v>
      </c>
      <c r="E104" t="s">
        <v>3176</v>
      </c>
      <c r="F104" t="str">
        <f t="shared" si="3"/>
        <v/>
      </c>
      <c r="G104" t="str">
        <f t="shared" si="4"/>
        <v/>
      </c>
    </row>
    <row r="105" spans="1:7" x14ac:dyDescent="0.3">
      <c r="A105"/>
      <c r="B105" t="s">
        <v>3179</v>
      </c>
      <c r="C105" t="s">
        <v>3178</v>
      </c>
      <c r="D105" t="s">
        <v>3179</v>
      </c>
      <c r="E105" t="s">
        <v>3178</v>
      </c>
      <c r="F105" t="str">
        <f t="shared" si="3"/>
        <v/>
      </c>
      <c r="G105" t="str">
        <f t="shared" si="4"/>
        <v/>
      </c>
    </row>
    <row r="106" spans="1:7" x14ac:dyDescent="0.3">
      <c r="A106"/>
      <c r="B106" t="s">
        <v>3181</v>
      </c>
      <c r="C106" t="s">
        <v>3180</v>
      </c>
      <c r="D106" t="s">
        <v>3181</v>
      </c>
      <c r="E106" t="s">
        <v>3180</v>
      </c>
      <c r="F106" t="str">
        <f t="shared" si="3"/>
        <v/>
      </c>
      <c r="G106" t="str">
        <f t="shared" si="4"/>
        <v/>
      </c>
    </row>
    <row r="107" spans="1:7" x14ac:dyDescent="0.3">
      <c r="A107"/>
      <c r="B107" t="s">
        <v>3183</v>
      </c>
      <c r="C107" t="s">
        <v>3182</v>
      </c>
      <c r="D107" t="s">
        <v>3183</v>
      </c>
      <c r="E107" t="s">
        <v>3182</v>
      </c>
      <c r="F107" t="str">
        <f t="shared" si="3"/>
        <v/>
      </c>
      <c r="G107" t="str">
        <f t="shared" si="4"/>
        <v/>
      </c>
    </row>
    <row r="108" spans="1:7" x14ac:dyDescent="0.3">
      <c r="A108"/>
      <c r="B108" t="s">
        <v>3184</v>
      </c>
      <c r="C108" t="s">
        <v>3182</v>
      </c>
      <c r="D108" t="s">
        <v>3184</v>
      </c>
      <c r="E108" t="s">
        <v>3182</v>
      </c>
      <c r="F108" t="str">
        <f t="shared" si="3"/>
        <v/>
      </c>
      <c r="G108" t="str">
        <f t="shared" si="4"/>
        <v/>
      </c>
    </row>
    <row r="109" spans="1:7" x14ac:dyDescent="0.3">
      <c r="A109"/>
      <c r="B109" t="s">
        <v>3185</v>
      </c>
      <c r="C109" t="s">
        <v>3174</v>
      </c>
      <c r="D109" t="s">
        <v>3185</v>
      </c>
      <c r="E109" t="s">
        <v>3174</v>
      </c>
      <c r="F109" t="str">
        <f t="shared" si="3"/>
        <v/>
      </c>
      <c r="G109" t="str">
        <f t="shared" si="4"/>
        <v/>
      </c>
    </row>
    <row r="110" spans="1:7" x14ac:dyDescent="0.3">
      <c r="A110"/>
      <c r="B110" t="s">
        <v>3187</v>
      </c>
      <c r="C110" t="s">
        <v>3186</v>
      </c>
      <c r="D110" t="s">
        <v>3187</v>
      </c>
      <c r="E110" t="s">
        <v>3186</v>
      </c>
      <c r="F110" t="str">
        <f t="shared" si="3"/>
        <v/>
      </c>
      <c r="G110" t="str">
        <f t="shared" si="4"/>
        <v/>
      </c>
    </row>
    <row r="111" spans="1:7" x14ac:dyDescent="0.3">
      <c r="A111"/>
      <c r="B111" t="s">
        <v>3188</v>
      </c>
      <c r="C111" t="s">
        <v>3186</v>
      </c>
      <c r="D111" t="s">
        <v>3188</v>
      </c>
      <c r="E111" t="s">
        <v>3186</v>
      </c>
      <c r="F111" t="str">
        <f t="shared" si="3"/>
        <v/>
      </c>
      <c r="G111" t="str">
        <f t="shared" si="4"/>
        <v/>
      </c>
    </row>
    <row r="112" spans="1:7" x14ac:dyDescent="0.3">
      <c r="A112"/>
      <c r="B112" t="s">
        <v>3190</v>
      </c>
      <c r="C112" t="s">
        <v>3189</v>
      </c>
      <c r="D112" t="s">
        <v>3190</v>
      </c>
      <c r="E112" t="s">
        <v>3189</v>
      </c>
      <c r="F112" t="str">
        <f t="shared" si="3"/>
        <v/>
      </c>
      <c r="G112" t="str">
        <f t="shared" si="4"/>
        <v/>
      </c>
    </row>
    <row r="113" spans="1:7" x14ac:dyDescent="0.3">
      <c r="A113"/>
      <c r="B113" t="s">
        <v>3192</v>
      </c>
      <c r="C113" t="s">
        <v>3191</v>
      </c>
      <c r="D113" t="s">
        <v>3192</v>
      </c>
      <c r="E113" t="s">
        <v>3191</v>
      </c>
      <c r="F113" t="str">
        <f t="shared" si="3"/>
        <v/>
      </c>
      <c r="G113" t="str">
        <f t="shared" si="4"/>
        <v/>
      </c>
    </row>
    <row r="114" spans="1:7" x14ac:dyDescent="0.3">
      <c r="A114"/>
      <c r="B114" t="s">
        <v>3138</v>
      </c>
      <c r="C114" t="s">
        <v>3193</v>
      </c>
      <c r="D114" t="s">
        <v>3138</v>
      </c>
      <c r="E114" t="s">
        <v>3193</v>
      </c>
      <c r="F114" t="str">
        <f t="shared" si="3"/>
        <v/>
      </c>
      <c r="G114" t="str">
        <f t="shared" si="4"/>
        <v/>
      </c>
    </row>
    <row r="115" spans="1:7" x14ac:dyDescent="0.3">
      <c r="A115"/>
      <c r="B115" t="s">
        <v>3195</v>
      </c>
      <c r="C115" t="s">
        <v>3194</v>
      </c>
      <c r="D115" t="s">
        <v>3195</v>
      </c>
      <c r="E115" t="s">
        <v>3194</v>
      </c>
      <c r="F115" t="str">
        <f t="shared" si="3"/>
        <v/>
      </c>
      <c r="G115" t="str">
        <f t="shared" si="4"/>
        <v/>
      </c>
    </row>
    <row r="116" spans="1:7" x14ac:dyDescent="0.3">
      <c r="A116"/>
      <c r="B116" t="s">
        <v>3197</v>
      </c>
      <c r="C116" t="s">
        <v>3196</v>
      </c>
      <c r="D116" t="s">
        <v>3197</v>
      </c>
      <c r="E116" t="s">
        <v>3196</v>
      </c>
      <c r="F116" t="str">
        <f t="shared" si="3"/>
        <v/>
      </c>
      <c r="G116" t="str">
        <f t="shared" si="4"/>
        <v/>
      </c>
    </row>
    <row r="117" spans="1:7" x14ac:dyDescent="0.3">
      <c r="A117"/>
      <c r="B117" t="s">
        <v>3199</v>
      </c>
      <c r="C117" t="s">
        <v>3198</v>
      </c>
      <c r="D117" t="s">
        <v>3199</v>
      </c>
      <c r="E117" t="s">
        <v>3198</v>
      </c>
      <c r="F117" t="str">
        <f t="shared" si="3"/>
        <v/>
      </c>
      <c r="G117" t="str">
        <f t="shared" si="4"/>
        <v/>
      </c>
    </row>
    <row r="118" spans="1:7" x14ac:dyDescent="0.3">
      <c r="A118"/>
      <c r="B118" t="s">
        <v>3201</v>
      </c>
      <c r="C118" t="s">
        <v>3200</v>
      </c>
      <c r="D118" t="s">
        <v>3201</v>
      </c>
      <c r="E118" t="s">
        <v>3200</v>
      </c>
      <c r="F118" t="str">
        <f t="shared" si="3"/>
        <v/>
      </c>
      <c r="G118" t="str">
        <f t="shared" si="4"/>
        <v/>
      </c>
    </row>
    <row r="119" spans="1:7" x14ac:dyDescent="0.3">
      <c r="A119"/>
      <c r="B119" t="s">
        <v>3203</v>
      </c>
      <c r="C119" t="s">
        <v>3202</v>
      </c>
      <c r="D119" t="s">
        <v>3203</v>
      </c>
      <c r="E119" t="s">
        <v>3202</v>
      </c>
      <c r="F119" t="str">
        <f t="shared" si="3"/>
        <v/>
      </c>
      <c r="G119" t="str">
        <f t="shared" si="4"/>
        <v/>
      </c>
    </row>
    <row r="120" spans="1:7" x14ac:dyDescent="0.3">
      <c r="A120"/>
      <c r="B120" t="s">
        <v>3205</v>
      </c>
      <c r="C120" t="s">
        <v>3204</v>
      </c>
      <c r="D120" t="s">
        <v>3205</v>
      </c>
      <c r="E120" t="s">
        <v>3204</v>
      </c>
      <c r="F120" t="str">
        <f t="shared" si="3"/>
        <v/>
      </c>
      <c r="G120" t="str">
        <f t="shared" si="4"/>
        <v/>
      </c>
    </row>
    <row r="121" spans="1:7" x14ac:dyDescent="0.3">
      <c r="A121"/>
      <c r="B121" t="s">
        <v>3207</v>
      </c>
      <c r="C121" t="s">
        <v>3206</v>
      </c>
      <c r="D121" t="s">
        <v>3207</v>
      </c>
      <c r="E121" t="s">
        <v>3206</v>
      </c>
      <c r="F121" t="str">
        <f t="shared" si="3"/>
        <v/>
      </c>
      <c r="G121" t="str">
        <f t="shared" si="4"/>
        <v/>
      </c>
    </row>
    <row r="122" spans="1:7" x14ac:dyDescent="0.3">
      <c r="A122"/>
      <c r="B122" t="s">
        <v>3208</v>
      </c>
      <c r="C122"/>
      <c r="D122" t="s">
        <v>3208</v>
      </c>
      <c r="E122"/>
      <c r="F122" t="str">
        <f t="shared" si="3"/>
        <v/>
      </c>
      <c r="G122" t="str">
        <f t="shared" si="4"/>
        <v/>
      </c>
    </row>
    <row r="123" spans="1:7" x14ac:dyDescent="0.3">
      <c r="A123"/>
      <c r="B123" t="s">
        <v>3210</v>
      </c>
      <c r="C123" t="s">
        <v>3209</v>
      </c>
      <c r="D123" t="s">
        <v>3210</v>
      </c>
      <c r="E123" t="s">
        <v>3209</v>
      </c>
      <c r="F123" t="str">
        <f t="shared" si="3"/>
        <v/>
      </c>
      <c r="G123" t="str">
        <f t="shared" si="4"/>
        <v/>
      </c>
    </row>
    <row r="124" spans="1:7" x14ac:dyDescent="0.3">
      <c r="A124"/>
      <c r="B124" t="s">
        <v>3211</v>
      </c>
      <c r="C124"/>
      <c r="D124" t="s">
        <v>3211</v>
      </c>
      <c r="E124"/>
      <c r="F124" t="str">
        <f t="shared" si="3"/>
        <v/>
      </c>
      <c r="G124" t="str">
        <f t="shared" si="4"/>
        <v/>
      </c>
    </row>
    <row r="125" spans="1:7" x14ac:dyDescent="0.3">
      <c r="A125"/>
      <c r="B125" t="s">
        <v>3212</v>
      </c>
      <c r="C125"/>
      <c r="D125" t="s">
        <v>3212</v>
      </c>
      <c r="E125"/>
      <c r="F125" t="str">
        <f t="shared" si="3"/>
        <v/>
      </c>
      <c r="G125" t="str">
        <f t="shared" si="4"/>
        <v/>
      </c>
    </row>
    <row r="126" spans="1:7" x14ac:dyDescent="0.3">
      <c r="A126"/>
      <c r="B126" t="s">
        <v>3214</v>
      </c>
      <c r="C126" t="s">
        <v>3213</v>
      </c>
      <c r="D126" t="s">
        <v>3214</v>
      </c>
      <c r="E126" t="s">
        <v>3213</v>
      </c>
      <c r="F126" t="str">
        <f t="shared" si="3"/>
        <v/>
      </c>
      <c r="G126" t="str">
        <f t="shared" si="4"/>
        <v/>
      </c>
    </row>
    <row r="127" spans="1:7" x14ac:dyDescent="0.3">
      <c r="A127"/>
      <c r="B127" t="s">
        <v>3216</v>
      </c>
      <c r="C127" t="s">
        <v>3215</v>
      </c>
      <c r="D127" t="s">
        <v>3216</v>
      </c>
      <c r="E127" t="s">
        <v>3215</v>
      </c>
      <c r="F127" t="str">
        <f t="shared" si="3"/>
        <v/>
      </c>
      <c r="G127" t="str">
        <f t="shared" si="4"/>
        <v/>
      </c>
    </row>
    <row r="128" spans="1:7" x14ac:dyDescent="0.3">
      <c r="A128"/>
      <c r="B128" t="s">
        <v>3217</v>
      </c>
      <c r="C128"/>
      <c r="D128" t="s">
        <v>3217</v>
      </c>
      <c r="E128"/>
      <c r="F128" t="str">
        <f t="shared" si="3"/>
        <v/>
      </c>
      <c r="G128" t="str">
        <f t="shared" si="4"/>
        <v/>
      </c>
    </row>
    <row r="129" spans="1:7" x14ac:dyDescent="0.3">
      <c r="A129"/>
      <c r="B129" t="s">
        <v>3219</v>
      </c>
      <c r="C129" t="s">
        <v>3218</v>
      </c>
      <c r="D129" t="s">
        <v>3219</v>
      </c>
      <c r="E129" t="s">
        <v>3218</v>
      </c>
      <c r="F129" t="str">
        <f t="shared" si="3"/>
        <v/>
      </c>
      <c r="G129" t="str">
        <f t="shared" si="4"/>
        <v/>
      </c>
    </row>
    <row r="130" spans="1:7" x14ac:dyDescent="0.3">
      <c r="A130"/>
      <c r="B130" t="s">
        <v>3221</v>
      </c>
      <c r="C130" t="s">
        <v>3220</v>
      </c>
      <c r="D130" t="s">
        <v>3221</v>
      </c>
      <c r="E130" t="s">
        <v>3220</v>
      </c>
      <c r="F130" t="str">
        <f t="shared" si="3"/>
        <v/>
      </c>
      <c r="G130" t="str">
        <f t="shared" si="4"/>
        <v/>
      </c>
    </row>
    <row r="131" spans="1:7" x14ac:dyDescent="0.3">
      <c r="A131"/>
      <c r="B131" t="s">
        <v>3223</v>
      </c>
      <c r="C131" t="s">
        <v>3222</v>
      </c>
      <c r="D131" t="s">
        <v>3223</v>
      </c>
      <c r="E131" t="s">
        <v>3222</v>
      </c>
      <c r="F131" t="str">
        <f t="shared" si="3"/>
        <v/>
      </c>
      <c r="G131" t="str">
        <f t="shared" si="4"/>
        <v/>
      </c>
    </row>
    <row r="132" spans="1:7" x14ac:dyDescent="0.3">
      <c r="A132"/>
      <c r="B132" t="s">
        <v>3225</v>
      </c>
      <c r="C132" t="s">
        <v>3224</v>
      </c>
      <c r="D132" t="s">
        <v>3225</v>
      </c>
      <c r="E132" t="s">
        <v>3224</v>
      </c>
      <c r="F132" t="str">
        <f t="shared" ref="F132:F195" si="5">IF(B132&lt;&gt;D132, "difference","")</f>
        <v/>
      </c>
      <c r="G132" t="str">
        <f t="shared" ref="G132:G195" si="6">IF(C132&lt;&gt;E132, "difference","")</f>
        <v/>
      </c>
    </row>
    <row r="133" spans="1:7" x14ac:dyDescent="0.3">
      <c r="A133"/>
      <c r="B133" t="s">
        <v>3227</v>
      </c>
      <c r="C133" t="s">
        <v>3226</v>
      </c>
      <c r="D133" t="s">
        <v>3227</v>
      </c>
      <c r="E133" t="s">
        <v>3226</v>
      </c>
      <c r="F133" t="str">
        <f t="shared" si="5"/>
        <v/>
      </c>
      <c r="G133" t="str">
        <f t="shared" si="6"/>
        <v/>
      </c>
    </row>
    <row r="134" spans="1:7" x14ac:dyDescent="0.3">
      <c r="A134"/>
      <c r="B134" t="s">
        <v>3229</v>
      </c>
      <c r="C134" t="s">
        <v>3228</v>
      </c>
      <c r="D134" t="s">
        <v>3229</v>
      </c>
      <c r="E134" t="s">
        <v>3228</v>
      </c>
      <c r="F134" t="str">
        <f t="shared" si="5"/>
        <v/>
      </c>
      <c r="G134" t="str">
        <f t="shared" si="6"/>
        <v/>
      </c>
    </row>
    <row r="135" spans="1:7" x14ac:dyDescent="0.3">
      <c r="A135"/>
      <c r="B135" t="s">
        <v>3231</v>
      </c>
      <c r="C135" t="s">
        <v>3230</v>
      </c>
      <c r="D135" t="s">
        <v>3231</v>
      </c>
      <c r="E135" t="s">
        <v>3230</v>
      </c>
      <c r="F135" t="str">
        <f t="shared" si="5"/>
        <v/>
      </c>
      <c r="G135" t="str">
        <f t="shared" si="6"/>
        <v/>
      </c>
    </row>
    <row r="136" spans="1:7" x14ac:dyDescent="0.3">
      <c r="A136"/>
      <c r="B136" t="s">
        <v>3233</v>
      </c>
      <c r="C136" t="s">
        <v>3232</v>
      </c>
      <c r="D136" t="s">
        <v>3233</v>
      </c>
      <c r="E136" t="s">
        <v>3232</v>
      </c>
      <c r="F136" t="str">
        <f t="shared" si="5"/>
        <v/>
      </c>
      <c r="G136" t="str">
        <f t="shared" si="6"/>
        <v/>
      </c>
    </row>
    <row r="137" spans="1:7" x14ac:dyDescent="0.3">
      <c r="A137"/>
      <c r="B137" t="s">
        <v>3235</v>
      </c>
      <c r="C137" t="s">
        <v>3234</v>
      </c>
      <c r="D137" t="s">
        <v>3235</v>
      </c>
      <c r="E137" t="s">
        <v>3234</v>
      </c>
      <c r="F137" t="str">
        <f t="shared" si="5"/>
        <v/>
      </c>
      <c r="G137" t="str">
        <f t="shared" si="6"/>
        <v/>
      </c>
    </row>
    <row r="138" spans="1:7" x14ac:dyDescent="0.3">
      <c r="A138"/>
      <c r="B138" t="s">
        <v>3237</v>
      </c>
      <c r="C138" t="s">
        <v>3236</v>
      </c>
      <c r="D138" t="s">
        <v>3237</v>
      </c>
      <c r="E138" t="s">
        <v>3236</v>
      </c>
      <c r="F138" t="str">
        <f t="shared" si="5"/>
        <v/>
      </c>
      <c r="G138" t="str">
        <f t="shared" si="6"/>
        <v/>
      </c>
    </row>
    <row r="139" spans="1:7" x14ac:dyDescent="0.3">
      <c r="A139"/>
      <c r="B139" t="s">
        <v>3238</v>
      </c>
      <c r="C139"/>
      <c r="D139" t="s">
        <v>3238</v>
      </c>
      <c r="E139"/>
      <c r="F139" t="str">
        <f t="shared" si="5"/>
        <v/>
      </c>
      <c r="G139" t="str">
        <f t="shared" si="6"/>
        <v/>
      </c>
    </row>
    <row r="140" spans="1:7" x14ac:dyDescent="0.3">
      <c r="A140"/>
      <c r="B140" t="s">
        <v>3239</v>
      </c>
      <c r="C140"/>
      <c r="D140" t="s">
        <v>3239</v>
      </c>
      <c r="E140"/>
      <c r="F140" t="str">
        <f t="shared" si="5"/>
        <v/>
      </c>
      <c r="G140" t="str">
        <f t="shared" si="6"/>
        <v/>
      </c>
    </row>
    <row r="141" spans="1:7" x14ac:dyDescent="0.3">
      <c r="A141"/>
      <c r="B141" t="s">
        <v>3240</v>
      </c>
      <c r="C141" t="s">
        <v>3191</v>
      </c>
      <c r="D141" t="s">
        <v>3240</v>
      </c>
      <c r="E141" t="s">
        <v>3191</v>
      </c>
      <c r="F141" t="str">
        <f t="shared" si="5"/>
        <v/>
      </c>
      <c r="G141" t="str">
        <f t="shared" si="6"/>
        <v/>
      </c>
    </row>
    <row r="142" spans="1:7" x14ac:dyDescent="0.3">
      <c r="A142"/>
      <c r="B142" t="s">
        <v>3242</v>
      </c>
      <c r="C142" t="s">
        <v>3241</v>
      </c>
      <c r="D142" t="s">
        <v>3242</v>
      </c>
      <c r="E142" t="s">
        <v>3241</v>
      </c>
      <c r="F142" t="str">
        <f t="shared" si="5"/>
        <v/>
      </c>
      <c r="G142" t="str">
        <f t="shared" si="6"/>
        <v/>
      </c>
    </row>
    <row r="143" spans="1:7" x14ac:dyDescent="0.3">
      <c r="A143"/>
      <c r="B143" t="s">
        <v>3244</v>
      </c>
      <c r="C143" t="s">
        <v>3243</v>
      </c>
      <c r="D143" t="s">
        <v>3244</v>
      </c>
      <c r="E143" t="s">
        <v>3243</v>
      </c>
      <c r="F143" t="str">
        <f t="shared" si="5"/>
        <v/>
      </c>
      <c r="G143" t="str">
        <f t="shared" si="6"/>
        <v/>
      </c>
    </row>
    <row r="144" spans="1:7" x14ac:dyDescent="0.3">
      <c r="A144"/>
      <c r="B144"/>
      <c r="C144"/>
      <c r="D144" t="s">
        <v>3246</v>
      </c>
      <c r="E144" t="s">
        <v>3245</v>
      </c>
      <c r="F144" t="str">
        <f t="shared" si="5"/>
        <v>difference</v>
      </c>
      <c r="G144" t="str">
        <f t="shared" si="6"/>
        <v>difference</v>
      </c>
    </row>
    <row r="145" spans="1:7" x14ac:dyDescent="0.3">
      <c r="A145"/>
      <c r="B145" t="s">
        <v>3248</v>
      </c>
      <c r="C145" t="s">
        <v>3247</v>
      </c>
      <c r="D145" t="s">
        <v>3248</v>
      </c>
      <c r="E145" t="s">
        <v>3247</v>
      </c>
      <c r="F145" t="str">
        <f t="shared" si="5"/>
        <v/>
      </c>
      <c r="G145" t="str">
        <f t="shared" si="6"/>
        <v/>
      </c>
    </row>
    <row r="146" spans="1:7" x14ac:dyDescent="0.3">
      <c r="A146"/>
      <c r="B146" t="s">
        <v>3250</v>
      </c>
      <c r="C146" t="s">
        <v>3249</v>
      </c>
      <c r="D146" t="s">
        <v>3250</v>
      </c>
      <c r="E146" t="s">
        <v>3249</v>
      </c>
      <c r="F146" t="str">
        <f t="shared" si="5"/>
        <v/>
      </c>
      <c r="G146" t="str">
        <f t="shared" si="6"/>
        <v/>
      </c>
    </row>
    <row r="147" spans="1:7" x14ac:dyDescent="0.3">
      <c r="A147"/>
      <c r="B147" t="s">
        <v>3252</v>
      </c>
      <c r="C147" t="s">
        <v>3251</v>
      </c>
      <c r="D147" t="s">
        <v>3252</v>
      </c>
      <c r="E147" t="s">
        <v>3251</v>
      </c>
      <c r="F147" t="str">
        <f t="shared" si="5"/>
        <v/>
      </c>
      <c r="G147" t="str">
        <f t="shared" si="6"/>
        <v/>
      </c>
    </row>
    <row r="148" spans="1:7" x14ac:dyDescent="0.3">
      <c r="A148"/>
      <c r="B148" t="s">
        <v>3254</v>
      </c>
      <c r="C148" t="s">
        <v>3253</v>
      </c>
      <c r="D148" t="s">
        <v>3254</v>
      </c>
      <c r="E148" t="s">
        <v>3253</v>
      </c>
      <c r="F148" t="str">
        <f t="shared" si="5"/>
        <v/>
      </c>
      <c r="G148" t="str">
        <f t="shared" si="6"/>
        <v/>
      </c>
    </row>
    <row r="149" spans="1:7" x14ac:dyDescent="0.3">
      <c r="A149"/>
      <c r="B149" t="s">
        <v>3255</v>
      </c>
      <c r="C149"/>
      <c r="D149" t="s">
        <v>3255</v>
      </c>
      <c r="E149"/>
      <c r="F149" t="str">
        <f t="shared" si="5"/>
        <v/>
      </c>
      <c r="G149" t="str">
        <f t="shared" si="6"/>
        <v/>
      </c>
    </row>
    <row r="150" spans="1:7" x14ac:dyDescent="0.3">
      <c r="A150"/>
      <c r="B150" t="s">
        <v>3257</v>
      </c>
      <c r="C150" t="s">
        <v>3256</v>
      </c>
      <c r="D150" t="s">
        <v>3257</v>
      </c>
      <c r="E150" t="s">
        <v>3256</v>
      </c>
      <c r="F150" t="str">
        <f t="shared" si="5"/>
        <v/>
      </c>
      <c r="G150" t="str">
        <f t="shared" si="6"/>
        <v/>
      </c>
    </row>
    <row r="151" spans="1:7" x14ac:dyDescent="0.3">
      <c r="A151"/>
      <c r="B151" t="s">
        <v>3259</v>
      </c>
      <c r="C151" t="s">
        <v>3258</v>
      </c>
      <c r="D151" t="s">
        <v>3259</v>
      </c>
      <c r="E151" t="s">
        <v>3258</v>
      </c>
      <c r="F151" t="str">
        <f t="shared" si="5"/>
        <v/>
      </c>
      <c r="G151" t="str">
        <f t="shared" si="6"/>
        <v/>
      </c>
    </row>
    <row r="152" spans="1:7" x14ac:dyDescent="0.3">
      <c r="A152"/>
      <c r="B152" t="s">
        <v>3261</v>
      </c>
      <c r="C152" t="s">
        <v>3260</v>
      </c>
      <c r="D152" t="s">
        <v>3261</v>
      </c>
      <c r="E152" t="s">
        <v>3260</v>
      </c>
      <c r="F152" t="str">
        <f t="shared" si="5"/>
        <v/>
      </c>
      <c r="G152" t="str">
        <f t="shared" si="6"/>
        <v/>
      </c>
    </row>
    <row r="153" spans="1:7" x14ac:dyDescent="0.3">
      <c r="A153"/>
      <c r="B153" t="s">
        <v>3263</v>
      </c>
      <c r="C153" t="s">
        <v>3262</v>
      </c>
      <c r="D153" t="s">
        <v>3263</v>
      </c>
      <c r="E153" t="s">
        <v>3262</v>
      </c>
      <c r="F153" t="str">
        <f t="shared" si="5"/>
        <v/>
      </c>
      <c r="G153" t="str">
        <f t="shared" si="6"/>
        <v/>
      </c>
    </row>
    <row r="154" spans="1:7" x14ac:dyDescent="0.3">
      <c r="A154"/>
      <c r="B154" t="s">
        <v>3265</v>
      </c>
      <c r="C154" t="s">
        <v>3264</v>
      </c>
      <c r="D154" t="s">
        <v>3265</v>
      </c>
      <c r="E154" t="s">
        <v>3264</v>
      </c>
      <c r="F154" t="str">
        <f t="shared" si="5"/>
        <v/>
      </c>
      <c r="G154" t="str">
        <f t="shared" si="6"/>
        <v/>
      </c>
    </row>
    <row r="155" spans="1:7" x14ac:dyDescent="0.3">
      <c r="A155"/>
      <c r="B155" t="s">
        <v>3266</v>
      </c>
      <c r="C155" t="s">
        <v>3264</v>
      </c>
      <c r="D155" t="s">
        <v>3266</v>
      </c>
      <c r="E155" t="s">
        <v>3264</v>
      </c>
      <c r="F155" t="str">
        <f t="shared" si="5"/>
        <v/>
      </c>
      <c r="G155" t="str">
        <f t="shared" si="6"/>
        <v/>
      </c>
    </row>
    <row r="156" spans="1:7" x14ac:dyDescent="0.3">
      <c r="A156"/>
      <c r="B156" t="s">
        <v>3268</v>
      </c>
      <c r="C156" t="s">
        <v>3267</v>
      </c>
      <c r="D156" t="s">
        <v>3268</v>
      </c>
      <c r="E156" t="s">
        <v>3267</v>
      </c>
      <c r="F156" t="str">
        <f t="shared" si="5"/>
        <v/>
      </c>
      <c r="G156" t="str">
        <f t="shared" si="6"/>
        <v/>
      </c>
    </row>
    <row r="157" spans="1:7" x14ac:dyDescent="0.3">
      <c r="A157"/>
      <c r="B157" t="s">
        <v>3270</v>
      </c>
      <c r="C157" t="s">
        <v>3269</v>
      </c>
      <c r="D157" t="s">
        <v>3270</v>
      </c>
      <c r="E157" t="s">
        <v>3269</v>
      </c>
      <c r="F157" t="str">
        <f t="shared" si="5"/>
        <v/>
      </c>
      <c r="G157" t="str">
        <f t="shared" si="6"/>
        <v/>
      </c>
    </row>
    <row r="158" spans="1:7" x14ac:dyDescent="0.3">
      <c r="A158"/>
      <c r="B158" t="s">
        <v>3272</v>
      </c>
      <c r="C158" t="s">
        <v>3271</v>
      </c>
      <c r="D158" t="s">
        <v>3272</v>
      </c>
      <c r="E158" t="s">
        <v>3271</v>
      </c>
      <c r="F158" t="str">
        <f t="shared" si="5"/>
        <v/>
      </c>
      <c r="G158" t="str">
        <f t="shared" si="6"/>
        <v/>
      </c>
    </row>
    <row r="159" spans="1:7" x14ac:dyDescent="0.3">
      <c r="A159"/>
      <c r="B159" t="s">
        <v>3274</v>
      </c>
      <c r="C159" t="s">
        <v>3273</v>
      </c>
      <c r="D159" t="s">
        <v>3274</v>
      </c>
      <c r="E159" t="s">
        <v>3273</v>
      </c>
      <c r="F159" t="str">
        <f t="shared" si="5"/>
        <v/>
      </c>
      <c r="G159" t="str">
        <f t="shared" si="6"/>
        <v/>
      </c>
    </row>
    <row r="160" spans="1:7" x14ac:dyDescent="0.3">
      <c r="A160"/>
      <c r="B160" t="s">
        <v>3276</v>
      </c>
      <c r="C160" t="s">
        <v>3275</v>
      </c>
      <c r="D160" t="s">
        <v>3276</v>
      </c>
      <c r="E160" t="s">
        <v>3275</v>
      </c>
      <c r="F160" t="str">
        <f t="shared" si="5"/>
        <v/>
      </c>
      <c r="G160" t="str">
        <f t="shared" si="6"/>
        <v/>
      </c>
    </row>
    <row r="161" spans="1:7" x14ac:dyDescent="0.3">
      <c r="A161"/>
      <c r="B161" t="s">
        <v>3278</v>
      </c>
      <c r="C161" t="s">
        <v>3277</v>
      </c>
      <c r="D161" t="s">
        <v>3278</v>
      </c>
      <c r="E161" t="s">
        <v>3277</v>
      </c>
      <c r="F161" t="str">
        <f t="shared" si="5"/>
        <v/>
      </c>
      <c r="G161" t="str">
        <f t="shared" si="6"/>
        <v/>
      </c>
    </row>
    <row r="162" spans="1:7" x14ac:dyDescent="0.3">
      <c r="A162"/>
      <c r="B162" t="s">
        <v>3280</v>
      </c>
      <c r="C162" t="s">
        <v>3279</v>
      </c>
      <c r="D162" t="s">
        <v>3280</v>
      </c>
      <c r="E162" t="s">
        <v>3279</v>
      </c>
      <c r="F162" t="str">
        <f t="shared" si="5"/>
        <v/>
      </c>
      <c r="G162" t="str">
        <f t="shared" si="6"/>
        <v/>
      </c>
    </row>
    <row r="163" spans="1:7" x14ac:dyDescent="0.3">
      <c r="A163"/>
      <c r="B163" t="s">
        <v>3282</v>
      </c>
      <c r="C163" t="s">
        <v>3281</v>
      </c>
      <c r="D163" t="s">
        <v>3282</v>
      </c>
      <c r="E163" t="s">
        <v>3281</v>
      </c>
      <c r="F163" t="str">
        <f t="shared" si="5"/>
        <v/>
      </c>
      <c r="G163" t="str">
        <f t="shared" si="6"/>
        <v/>
      </c>
    </row>
    <row r="164" spans="1:7" x14ac:dyDescent="0.3">
      <c r="A164"/>
      <c r="B164" t="s">
        <v>3284</v>
      </c>
      <c r="C164" t="s">
        <v>3283</v>
      </c>
      <c r="D164" t="s">
        <v>3284</v>
      </c>
      <c r="E164" t="s">
        <v>3283</v>
      </c>
      <c r="F164" t="str">
        <f t="shared" si="5"/>
        <v/>
      </c>
      <c r="G164" t="str">
        <f t="shared" si="6"/>
        <v/>
      </c>
    </row>
    <row r="165" spans="1:7" x14ac:dyDescent="0.3">
      <c r="A165"/>
      <c r="B165" t="s">
        <v>3286</v>
      </c>
      <c r="C165" t="s">
        <v>3285</v>
      </c>
      <c r="D165" t="s">
        <v>3286</v>
      </c>
      <c r="E165" t="s">
        <v>3285</v>
      </c>
      <c r="F165" t="str">
        <f t="shared" si="5"/>
        <v/>
      </c>
      <c r="G165" t="str">
        <f t="shared" si="6"/>
        <v/>
      </c>
    </row>
    <row r="166" spans="1:7" x14ac:dyDescent="0.3">
      <c r="A166"/>
      <c r="B166" t="s">
        <v>3288</v>
      </c>
      <c r="C166" t="s">
        <v>3287</v>
      </c>
      <c r="D166" t="s">
        <v>3288</v>
      </c>
      <c r="E166" t="s">
        <v>3287</v>
      </c>
      <c r="F166" t="str">
        <f t="shared" si="5"/>
        <v/>
      </c>
      <c r="G166" t="str">
        <f t="shared" si="6"/>
        <v/>
      </c>
    </row>
    <row r="167" spans="1:7" x14ac:dyDescent="0.3">
      <c r="A167"/>
      <c r="B167" t="s">
        <v>3289</v>
      </c>
      <c r="C167"/>
      <c r="D167" t="s">
        <v>3289</v>
      </c>
      <c r="E167"/>
      <c r="F167" t="str">
        <f t="shared" si="5"/>
        <v/>
      </c>
      <c r="G167" t="str">
        <f t="shared" si="6"/>
        <v/>
      </c>
    </row>
    <row r="168" spans="1:7" x14ac:dyDescent="0.3">
      <c r="A168"/>
      <c r="B168" t="s">
        <v>3291</v>
      </c>
      <c r="C168" t="s">
        <v>3290</v>
      </c>
      <c r="D168" t="s">
        <v>3291</v>
      </c>
      <c r="E168" t="s">
        <v>3290</v>
      </c>
      <c r="F168" t="str">
        <f t="shared" si="5"/>
        <v/>
      </c>
      <c r="G168" t="str">
        <f t="shared" si="6"/>
        <v/>
      </c>
    </row>
    <row r="169" spans="1:7" x14ac:dyDescent="0.3">
      <c r="A169"/>
      <c r="B169" t="s">
        <v>3292</v>
      </c>
      <c r="C169"/>
      <c r="D169" t="s">
        <v>3292</v>
      </c>
      <c r="E169"/>
      <c r="F169" t="str">
        <f t="shared" si="5"/>
        <v/>
      </c>
      <c r="G169" t="str">
        <f t="shared" si="6"/>
        <v/>
      </c>
    </row>
    <row r="170" spans="1:7" x14ac:dyDescent="0.3">
      <c r="A170"/>
      <c r="B170" t="s">
        <v>3294</v>
      </c>
      <c r="C170" t="s">
        <v>3293</v>
      </c>
      <c r="D170" t="s">
        <v>3294</v>
      </c>
      <c r="E170" t="s">
        <v>3293</v>
      </c>
      <c r="F170" t="str">
        <f t="shared" si="5"/>
        <v/>
      </c>
      <c r="G170" t="str">
        <f t="shared" si="6"/>
        <v/>
      </c>
    </row>
    <row r="171" spans="1:7" x14ac:dyDescent="0.3">
      <c r="A171"/>
      <c r="B171" t="s">
        <v>3296</v>
      </c>
      <c r="C171" t="s">
        <v>3295</v>
      </c>
      <c r="D171" t="s">
        <v>3296</v>
      </c>
      <c r="E171" t="s">
        <v>3295</v>
      </c>
      <c r="F171" t="str">
        <f t="shared" si="5"/>
        <v/>
      </c>
      <c r="G171" t="str">
        <f t="shared" si="6"/>
        <v/>
      </c>
    </row>
    <row r="172" spans="1:7" x14ac:dyDescent="0.3">
      <c r="A172"/>
      <c r="B172" t="s">
        <v>3298</v>
      </c>
      <c r="C172" t="s">
        <v>3297</v>
      </c>
      <c r="D172" t="s">
        <v>3298</v>
      </c>
      <c r="E172" t="s">
        <v>3297</v>
      </c>
      <c r="F172" t="str">
        <f t="shared" si="5"/>
        <v/>
      </c>
      <c r="G172" t="str">
        <f t="shared" si="6"/>
        <v/>
      </c>
    </row>
    <row r="173" spans="1:7" x14ac:dyDescent="0.3">
      <c r="A173"/>
      <c r="B173" t="s">
        <v>3299</v>
      </c>
      <c r="C173"/>
      <c r="D173" t="s">
        <v>3299</v>
      </c>
      <c r="E173"/>
      <c r="F173" t="str">
        <f t="shared" si="5"/>
        <v/>
      </c>
      <c r="G173" t="str">
        <f t="shared" si="6"/>
        <v/>
      </c>
    </row>
    <row r="174" spans="1:7" x14ac:dyDescent="0.3">
      <c r="A174"/>
      <c r="B174" t="s">
        <v>3300</v>
      </c>
      <c r="C174"/>
      <c r="D174" t="s">
        <v>3300</v>
      </c>
      <c r="E174"/>
      <c r="F174" t="str">
        <f t="shared" si="5"/>
        <v/>
      </c>
      <c r="G174" t="str">
        <f t="shared" si="6"/>
        <v/>
      </c>
    </row>
    <row r="175" spans="1:7" x14ac:dyDescent="0.3">
      <c r="A175"/>
      <c r="B175" t="s">
        <v>3302</v>
      </c>
      <c r="C175" t="s">
        <v>3301</v>
      </c>
      <c r="D175" t="s">
        <v>3302</v>
      </c>
      <c r="E175" t="s">
        <v>3301</v>
      </c>
      <c r="F175" t="str">
        <f t="shared" si="5"/>
        <v/>
      </c>
      <c r="G175" t="str">
        <f t="shared" si="6"/>
        <v/>
      </c>
    </row>
    <row r="176" spans="1:7" x14ac:dyDescent="0.3">
      <c r="A176"/>
      <c r="B176" t="s">
        <v>3304</v>
      </c>
      <c r="C176" t="s">
        <v>3303</v>
      </c>
      <c r="D176" t="s">
        <v>3304</v>
      </c>
      <c r="E176" t="s">
        <v>3303</v>
      </c>
      <c r="F176" t="str">
        <f t="shared" si="5"/>
        <v/>
      </c>
      <c r="G176" t="str">
        <f t="shared" si="6"/>
        <v/>
      </c>
    </row>
    <row r="177" spans="1:7" x14ac:dyDescent="0.3">
      <c r="A177"/>
      <c r="B177" t="s">
        <v>3306</v>
      </c>
      <c r="C177" t="s">
        <v>3305</v>
      </c>
      <c r="D177" t="s">
        <v>3306</v>
      </c>
      <c r="E177" t="s">
        <v>3305</v>
      </c>
      <c r="F177" t="str">
        <f t="shared" si="5"/>
        <v/>
      </c>
      <c r="G177" t="str">
        <f t="shared" si="6"/>
        <v/>
      </c>
    </row>
    <row r="178" spans="1:7" x14ac:dyDescent="0.3">
      <c r="A178"/>
      <c r="B178" t="s">
        <v>3307</v>
      </c>
      <c r="C178" t="s">
        <v>3301</v>
      </c>
      <c r="D178" t="s">
        <v>3307</v>
      </c>
      <c r="E178" t="s">
        <v>3301</v>
      </c>
      <c r="F178" t="str">
        <f t="shared" si="5"/>
        <v/>
      </c>
      <c r="G178" t="str">
        <f t="shared" si="6"/>
        <v/>
      </c>
    </row>
    <row r="179" spans="1:7" x14ac:dyDescent="0.3">
      <c r="A179"/>
      <c r="B179" t="s">
        <v>3309</v>
      </c>
      <c r="C179" t="s">
        <v>3308</v>
      </c>
      <c r="D179" t="s">
        <v>3309</v>
      </c>
      <c r="E179" t="s">
        <v>3308</v>
      </c>
      <c r="F179" t="str">
        <f t="shared" si="5"/>
        <v/>
      </c>
      <c r="G179" t="str">
        <f t="shared" si="6"/>
        <v/>
      </c>
    </row>
    <row r="180" spans="1:7" x14ac:dyDescent="0.3">
      <c r="A180"/>
      <c r="B180" t="s">
        <v>3310</v>
      </c>
      <c r="C180" t="s">
        <v>3305</v>
      </c>
      <c r="D180" t="s">
        <v>3310</v>
      </c>
      <c r="E180" t="s">
        <v>3305</v>
      </c>
      <c r="F180" t="str">
        <f t="shared" si="5"/>
        <v/>
      </c>
      <c r="G180" t="str">
        <f t="shared" si="6"/>
        <v/>
      </c>
    </row>
    <row r="181" spans="1:7" x14ac:dyDescent="0.3">
      <c r="A181"/>
      <c r="B181" t="s">
        <v>3312</v>
      </c>
      <c r="C181" t="s">
        <v>3311</v>
      </c>
      <c r="D181" t="s">
        <v>3312</v>
      </c>
      <c r="E181" t="s">
        <v>3311</v>
      </c>
      <c r="F181" t="str">
        <f t="shared" si="5"/>
        <v/>
      </c>
      <c r="G181" t="str">
        <f t="shared" si="6"/>
        <v/>
      </c>
    </row>
    <row r="182" spans="1:7" x14ac:dyDescent="0.3">
      <c r="A182"/>
      <c r="B182" t="s">
        <v>3313</v>
      </c>
      <c r="C182" t="s">
        <v>3305</v>
      </c>
      <c r="D182" t="s">
        <v>3313</v>
      </c>
      <c r="E182" t="s">
        <v>3305</v>
      </c>
      <c r="F182" t="str">
        <f t="shared" si="5"/>
        <v/>
      </c>
      <c r="G182" t="str">
        <f t="shared" si="6"/>
        <v/>
      </c>
    </row>
    <row r="183" spans="1:7" x14ac:dyDescent="0.3">
      <c r="A183"/>
      <c r="B183" t="s">
        <v>3314</v>
      </c>
      <c r="C183"/>
      <c r="D183" t="s">
        <v>3314</v>
      </c>
      <c r="E183"/>
      <c r="F183" t="str">
        <f t="shared" si="5"/>
        <v/>
      </c>
      <c r="G183" t="str">
        <f t="shared" si="6"/>
        <v/>
      </c>
    </row>
    <row r="184" spans="1:7" x14ac:dyDescent="0.3">
      <c r="A184"/>
      <c r="B184" t="s">
        <v>3316</v>
      </c>
      <c r="C184" t="s">
        <v>3315</v>
      </c>
      <c r="D184" t="s">
        <v>3316</v>
      </c>
      <c r="E184" t="s">
        <v>3315</v>
      </c>
      <c r="F184" t="str">
        <f t="shared" si="5"/>
        <v/>
      </c>
      <c r="G184" t="str">
        <f t="shared" si="6"/>
        <v/>
      </c>
    </row>
    <row r="185" spans="1:7" x14ac:dyDescent="0.3">
      <c r="A185"/>
      <c r="B185" t="s">
        <v>3318</v>
      </c>
      <c r="C185" t="s">
        <v>3317</v>
      </c>
      <c r="D185" t="s">
        <v>3318</v>
      </c>
      <c r="E185" t="s">
        <v>3317</v>
      </c>
      <c r="F185" t="str">
        <f t="shared" si="5"/>
        <v/>
      </c>
      <c r="G185" t="str">
        <f t="shared" si="6"/>
        <v/>
      </c>
    </row>
    <row r="186" spans="1:7" x14ac:dyDescent="0.3">
      <c r="A186"/>
      <c r="B186" t="s">
        <v>3320</v>
      </c>
      <c r="C186" t="s">
        <v>3319</v>
      </c>
      <c r="D186" t="s">
        <v>3320</v>
      </c>
      <c r="E186" t="s">
        <v>3319</v>
      </c>
      <c r="F186" t="str">
        <f t="shared" si="5"/>
        <v/>
      </c>
      <c r="G186" t="str">
        <f t="shared" si="6"/>
        <v/>
      </c>
    </row>
    <row r="187" spans="1:7" x14ac:dyDescent="0.3">
      <c r="A187"/>
      <c r="B187" t="s">
        <v>3322</v>
      </c>
      <c r="C187" t="s">
        <v>3321</v>
      </c>
      <c r="D187" t="s">
        <v>3322</v>
      </c>
      <c r="E187" t="s">
        <v>3321</v>
      </c>
      <c r="F187" t="str">
        <f t="shared" si="5"/>
        <v/>
      </c>
      <c r="G187" t="str">
        <f t="shared" si="6"/>
        <v/>
      </c>
    </row>
    <row r="188" spans="1:7" x14ac:dyDescent="0.3">
      <c r="A188"/>
      <c r="B188" t="s">
        <v>3323</v>
      </c>
      <c r="C188"/>
      <c r="D188" t="s">
        <v>3323</v>
      </c>
      <c r="E188"/>
      <c r="F188" t="str">
        <f t="shared" si="5"/>
        <v/>
      </c>
      <c r="G188" t="str">
        <f t="shared" si="6"/>
        <v/>
      </c>
    </row>
    <row r="189" spans="1:7" x14ac:dyDescent="0.3">
      <c r="A189"/>
      <c r="B189" t="s">
        <v>3324</v>
      </c>
      <c r="C189"/>
      <c r="D189" t="s">
        <v>3324</v>
      </c>
      <c r="E189"/>
      <c r="F189" t="str">
        <f t="shared" si="5"/>
        <v/>
      </c>
      <c r="G189" t="str">
        <f t="shared" si="6"/>
        <v/>
      </c>
    </row>
    <row r="190" spans="1:7" x14ac:dyDescent="0.3">
      <c r="A190"/>
      <c r="B190" t="s">
        <v>3326</v>
      </c>
      <c r="C190" t="s">
        <v>3325</v>
      </c>
      <c r="D190" t="s">
        <v>3326</v>
      </c>
      <c r="E190" t="s">
        <v>3325</v>
      </c>
      <c r="F190" t="str">
        <f t="shared" si="5"/>
        <v/>
      </c>
      <c r="G190" t="str">
        <f t="shared" si="6"/>
        <v/>
      </c>
    </row>
    <row r="191" spans="1:7" x14ac:dyDescent="0.3">
      <c r="A191"/>
      <c r="B191" t="s">
        <v>3328</v>
      </c>
      <c r="C191" t="s">
        <v>3327</v>
      </c>
      <c r="D191" t="s">
        <v>3328</v>
      </c>
      <c r="E191" t="s">
        <v>3327</v>
      </c>
      <c r="F191" t="str">
        <f t="shared" si="5"/>
        <v/>
      </c>
      <c r="G191" t="str">
        <f t="shared" si="6"/>
        <v/>
      </c>
    </row>
    <row r="192" spans="1:7" x14ac:dyDescent="0.3">
      <c r="A192"/>
      <c r="B192" t="s">
        <v>3329</v>
      </c>
      <c r="C192"/>
      <c r="D192" t="s">
        <v>3329</v>
      </c>
      <c r="E192"/>
      <c r="F192" t="str">
        <f t="shared" si="5"/>
        <v/>
      </c>
      <c r="G192" t="str">
        <f t="shared" si="6"/>
        <v/>
      </c>
    </row>
    <row r="193" spans="1:7" x14ac:dyDescent="0.3">
      <c r="A193"/>
      <c r="B193" t="s">
        <v>3331</v>
      </c>
      <c r="C193" t="s">
        <v>3330</v>
      </c>
      <c r="D193" t="s">
        <v>3331</v>
      </c>
      <c r="E193" t="s">
        <v>3330</v>
      </c>
      <c r="F193" t="str">
        <f t="shared" si="5"/>
        <v/>
      </c>
      <c r="G193" t="str">
        <f t="shared" si="6"/>
        <v/>
      </c>
    </row>
    <row r="194" spans="1:7" x14ac:dyDescent="0.3">
      <c r="A194"/>
      <c r="B194" t="s">
        <v>3332</v>
      </c>
      <c r="C194"/>
      <c r="D194" t="s">
        <v>3332</v>
      </c>
      <c r="E194"/>
      <c r="F194" t="str">
        <f t="shared" si="5"/>
        <v/>
      </c>
      <c r="G194" t="str">
        <f t="shared" si="6"/>
        <v/>
      </c>
    </row>
    <row r="195" spans="1:7" x14ac:dyDescent="0.3">
      <c r="A195"/>
      <c r="B195" t="s">
        <v>3334</v>
      </c>
      <c r="C195" t="s">
        <v>3333</v>
      </c>
      <c r="D195" t="s">
        <v>3334</v>
      </c>
      <c r="E195" t="s">
        <v>3333</v>
      </c>
      <c r="F195" t="str">
        <f t="shared" si="5"/>
        <v/>
      </c>
      <c r="G195" t="str">
        <f t="shared" si="6"/>
        <v/>
      </c>
    </row>
    <row r="196" spans="1:7" x14ac:dyDescent="0.3">
      <c r="A196"/>
      <c r="B196" t="s">
        <v>3335</v>
      </c>
      <c r="C196"/>
      <c r="D196" t="s">
        <v>3335</v>
      </c>
      <c r="E196"/>
      <c r="F196" t="str">
        <f t="shared" ref="F196:F259" si="7">IF(B196&lt;&gt;D196, "difference","")</f>
        <v/>
      </c>
      <c r="G196" t="str">
        <f t="shared" ref="G196:G259" si="8">IF(C196&lt;&gt;E196, "difference","")</f>
        <v/>
      </c>
    </row>
    <row r="197" spans="1:7" x14ac:dyDescent="0.3">
      <c r="A197"/>
      <c r="B197" t="s">
        <v>3337</v>
      </c>
      <c r="C197" t="s">
        <v>3336</v>
      </c>
      <c r="D197" t="s">
        <v>3337</v>
      </c>
      <c r="E197" t="s">
        <v>3336</v>
      </c>
      <c r="F197" t="str">
        <f t="shared" si="7"/>
        <v/>
      </c>
      <c r="G197" t="str">
        <f t="shared" si="8"/>
        <v/>
      </c>
    </row>
    <row r="198" spans="1:7" x14ac:dyDescent="0.3">
      <c r="A198"/>
      <c r="B198" t="s">
        <v>3338</v>
      </c>
      <c r="C198"/>
      <c r="D198" t="s">
        <v>3338</v>
      </c>
      <c r="E198"/>
      <c r="F198" t="str">
        <f t="shared" si="7"/>
        <v/>
      </c>
      <c r="G198" t="str">
        <f t="shared" si="8"/>
        <v/>
      </c>
    </row>
    <row r="199" spans="1:7" x14ac:dyDescent="0.3">
      <c r="A199"/>
      <c r="B199" t="s">
        <v>3340</v>
      </c>
      <c r="C199" t="s">
        <v>3339</v>
      </c>
      <c r="D199" t="s">
        <v>3340</v>
      </c>
      <c r="E199" t="s">
        <v>3339</v>
      </c>
      <c r="F199" t="str">
        <f t="shared" si="7"/>
        <v/>
      </c>
      <c r="G199" t="str">
        <f t="shared" si="8"/>
        <v/>
      </c>
    </row>
    <row r="200" spans="1:7" x14ac:dyDescent="0.3">
      <c r="A200"/>
      <c r="B200" t="s">
        <v>3341</v>
      </c>
      <c r="C200"/>
      <c r="D200" t="s">
        <v>3341</v>
      </c>
      <c r="E200"/>
      <c r="F200" t="str">
        <f t="shared" si="7"/>
        <v/>
      </c>
      <c r="G200" t="str">
        <f t="shared" si="8"/>
        <v/>
      </c>
    </row>
    <row r="201" spans="1:7" x14ac:dyDescent="0.3">
      <c r="A201"/>
      <c r="B201" t="s">
        <v>3343</v>
      </c>
      <c r="C201" t="s">
        <v>3342</v>
      </c>
      <c r="D201" t="s">
        <v>3343</v>
      </c>
      <c r="E201" t="s">
        <v>3342</v>
      </c>
      <c r="F201" t="str">
        <f t="shared" si="7"/>
        <v/>
      </c>
      <c r="G201" t="str">
        <f t="shared" si="8"/>
        <v/>
      </c>
    </row>
    <row r="202" spans="1:7" x14ac:dyDescent="0.3">
      <c r="A202"/>
      <c r="B202" t="s">
        <v>3344</v>
      </c>
      <c r="C202"/>
      <c r="D202" t="s">
        <v>3344</v>
      </c>
      <c r="E202"/>
      <c r="F202" t="str">
        <f t="shared" si="7"/>
        <v/>
      </c>
      <c r="G202" t="str">
        <f t="shared" si="8"/>
        <v/>
      </c>
    </row>
    <row r="203" spans="1:7" x14ac:dyDescent="0.3">
      <c r="A203"/>
      <c r="B203"/>
      <c r="C203"/>
      <c r="D203"/>
      <c r="E203"/>
      <c r="F203" t="str">
        <f t="shared" si="7"/>
        <v/>
      </c>
      <c r="G203" t="str">
        <f t="shared" si="8"/>
        <v/>
      </c>
    </row>
    <row r="204" spans="1:7" x14ac:dyDescent="0.3">
      <c r="A204"/>
      <c r="B204" t="s">
        <v>3346</v>
      </c>
      <c r="C204" t="s">
        <v>3345</v>
      </c>
      <c r="D204" t="s">
        <v>3346</v>
      </c>
      <c r="E204" t="s">
        <v>3345</v>
      </c>
      <c r="F204" t="str">
        <f t="shared" si="7"/>
        <v/>
      </c>
      <c r="G204" t="str">
        <f t="shared" si="8"/>
        <v/>
      </c>
    </row>
    <row r="205" spans="1:7" x14ac:dyDescent="0.3">
      <c r="A205"/>
      <c r="B205" t="s">
        <v>3347</v>
      </c>
      <c r="C205"/>
      <c r="D205" t="s">
        <v>3347</v>
      </c>
      <c r="E205"/>
      <c r="F205" t="str">
        <f t="shared" si="7"/>
        <v/>
      </c>
      <c r="G205" t="str">
        <f t="shared" si="8"/>
        <v/>
      </c>
    </row>
    <row r="206" spans="1:7" x14ac:dyDescent="0.3">
      <c r="A206"/>
      <c r="B206" t="s">
        <v>3349</v>
      </c>
      <c r="C206" t="s">
        <v>3348</v>
      </c>
      <c r="D206" t="s">
        <v>3349</v>
      </c>
      <c r="E206" t="s">
        <v>3348</v>
      </c>
      <c r="F206" t="str">
        <f t="shared" si="7"/>
        <v/>
      </c>
      <c r="G206" t="str">
        <f t="shared" si="8"/>
        <v/>
      </c>
    </row>
    <row r="207" spans="1:7" x14ac:dyDescent="0.3">
      <c r="A207"/>
      <c r="B207" t="s">
        <v>3350</v>
      </c>
      <c r="C207"/>
      <c r="D207" t="s">
        <v>3350</v>
      </c>
      <c r="E207"/>
      <c r="F207" t="str">
        <f t="shared" si="7"/>
        <v/>
      </c>
      <c r="G207" t="str">
        <f t="shared" si="8"/>
        <v/>
      </c>
    </row>
    <row r="208" spans="1:7" x14ac:dyDescent="0.3">
      <c r="A208"/>
      <c r="B208" t="s">
        <v>3466</v>
      </c>
      <c r="C208" t="s">
        <v>3351</v>
      </c>
      <c r="D208" t="s">
        <v>3352</v>
      </c>
      <c r="E208" t="s">
        <v>3351</v>
      </c>
      <c r="F208" t="str">
        <f t="shared" si="7"/>
        <v>difference</v>
      </c>
      <c r="G208" t="str">
        <f t="shared" si="8"/>
        <v/>
      </c>
    </row>
    <row r="209" spans="1:7" x14ac:dyDescent="0.3">
      <c r="A209"/>
      <c r="B209" t="s">
        <v>3354</v>
      </c>
      <c r="C209" t="s">
        <v>3353</v>
      </c>
      <c r="D209" t="s">
        <v>3354</v>
      </c>
      <c r="E209" t="s">
        <v>3353</v>
      </c>
      <c r="F209" t="str">
        <f t="shared" si="7"/>
        <v/>
      </c>
      <c r="G209" t="str">
        <f t="shared" si="8"/>
        <v/>
      </c>
    </row>
    <row r="210" spans="1:7" x14ac:dyDescent="0.3">
      <c r="A210"/>
      <c r="B210" t="s">
        <v>3356</v>
      </c>
      <c r="C210" t="s">
        <v>3355</v>
      </c>
      <c r="D210" t="s">
        <v>3356</v>
      </c>
      <c r="E210" t="s">
        <v>3355</v>
      </c>
      <c r="F210" t="str">
        <f t="shared" si="7"/>
        <v/>
      </c>
      <c r="G210" t="str">
        <f t="shared" si="8"/>
        <v/>
      </c>
    </row>
    <row r="211" spans="1:7" x14ac:dyDescent="0.3">
      <c r="A211"/>
      <c r="B211" t="s">
        <v>3467</v>
      </c>
      <c r="C211" t="s">
        <v>3357</v>
      </c>
      <c r="D211" t="s">
        <v>3358</v>
      </c>
      <c r="E211" t="s">
        <v>3357</v>
      </c>
      <c r="F211" t="str">
        <f t="shared" si="7"/>
        <v>difference</v>
      </c>
      <c r="G211" t="str">
        <f t="shared" si="8"/>
        <v/>
      </c>
    </row>
    <row r="212" spans="1:7" x14ac:dyDescent="0.3">
      <c r="A212"/>
      <c r="B212" t="s">
        <v>3468</v>
      </c>
      <c r="C212" t="s">
        <v>3359</v>
      </c>
      <c r="D212" t="s">
        <v>3360</v>
      </c>
      <c r="E212" t="s">
        <v>3359</v>
      </c>
      <c r="F212" t="str">
        <f t="shared" si="7"/>
        <v>difference</v>
      </c>
      <c r="G212" t="str">
        <f t="shared" si="8"/>
        <v/>
      </c>
    </row>
    <row r="213" spans="1:7" x14ac:dyDescent="0.3">
      <c r="A213"/>
      <c r="B213" t="s">
        <v>3362</v>
      </c>
      <c r="C213" t="s">
        <v>3361</v>
      </c>
      <c r="D213" t="s">
        <v>3362</v>
      </c>
      <c r="E213" t="s">
        <v>3361</v>
      </c>
      <c r="F213" t="str">
        <f t="shared" si="7"/>
        <v/>
      </c>
      <c r="G213" t="str">
        <f t="shared" si="8"/>
        <v/>
      </c>
    </row>
    <row r="214" spans="1:7" x14ac:dyDescent="0.3">
      <c r="A214"/>
      <c r="B214" t="s">
        <v>3363</v>
      </c>
      <c r="C214"/>
      <c r="D214" t="s">
        <v>3363</v>
      </c>
      <c r="E214"/>
      <c r="F214" t="str">
        <f t="shared" si="7"/>
        <v/>
      </c>
      <c r="G214" t="str">
        <f t="shared" si="8"/>
        <v/>
      </c>
    </row>
    <row r="215" spans="1:7" x14ac:dyDescent="0.3">
      <c r="A215"/>
      <c r="B215" t="s">
        <v>3365</v>
      </c>
      <c r="C215" t="s">
        <v>3364</v>
      </c>
      <c r="D215" t="s">
        <v>3365</v>
      </c>
      <c r="E215" t="s">
        <v>3364</v>
      </c>
      <c r="F215" t="str">
        <f t="shared" si="7"/>
        <v/>
      </c>
      <c r="G215" t="str">
        <f t="shared" si="8"/>
        <v/>
      </c>
    </row>
    <row r="216" spans="1:7" x14ac:dyDescent="0.3">
      <c r="A216"/>
      <c r="B216" t="s">
        <v>3367</v>
      </c>
      <c r="C216" t="s">
        <v>3366</v>
      </c>
      <c r="D216" t="s">
        <v>3367</v>
      </c>
      <c r="E216" t="s">
        <v>3366</v>
      </c>
      <c r="F216" t="str">
        <f t="shared" si="7"/>
        <v/>
      </c>
      <c r="G216" t="str">
        <f t="shared" si="8"/>
        <v/>
      </c>
    </row>
    <row r="217" spans="1:7" x14ac:dyDescent="0.3">
      <c r="A217"/>
      <c r="B217" t="s">
        <v>3369</v>
      </c>
      <c r="C217" t="s">
        <v>3368</v>
      </c>
      <c r="D217" t="s">
        <v>3369</v>
      </c>
      <c r="E217" t="s">
        <v>3368</v>
      </c>
      <c r="F217" t="str">
        <f t="shared" si="7"/>
        <v/>
      </c>
      <c r="G217" t="str">
        <f t="shared" si="8"/>
        <v/>
      </c>
    </row>
    <row r="218" spans="1:7" x14ac:dyDescent="0.3">
      <c r="A218"/>
      <c r="B218" t="s">
        <v>3371</v>
      </c>
      <c r="C218" t="s">
        <v>3370</v>
      </c>
      <c r="D218" t="s">
        <v>3371</v>
      </c>
      <c r="E218" t="s">
        <v>3370</v>
      </c>
      <c r="F218" t="str">
        <f t="shared" si="7"/>
        <v/>
      </c>
      <c r="G218" t="str">
        <f t="shared" si="8"/>
        <v/>
      </c>
    </row>
    <row r="219" spans="1:7" x14ac:dyDescent="0.3">
      <c r="A219"/>
      <c r="B219" t="s">
        <v>3373</v>
      </c>
      <c r="C219" t="s">
        <v>3372</v>
      </c>
      <c r="D219" t="s">
        <v>3373</v>
      </c>
      <c r="E219" t="s">
        <v>3372</v>
      </c>
      <c r="F219" t="str">
        <f t="shared" si="7"/>
        <v/>
      </c>
      <c r="G219" t="str">
        <f t="shared" si="8"/>
        <v/>
      </c>
    </row>
    <row r="220" spans="1:7" x14ac:dyDescent="0.3">
      <c r="A220"/>
      <c r="B220" t="s">
        <v>3375</v>
      </c>
      <c r="C220" t="s">
        <v>3374</v>
      </c>
      <c r="D220" t="s">
        <v>3375</v>
      </c>
      <c r="E220" t="s">
        <v>3374</v>
      </c>
      <c r="F220" t="str">
        <f t="shared" si="7"/>
        <v/>
      </c>
      <c r="G220" t="str">
        <f t="shared" si="8"/>
        <v/>
      </c>
    </row>
    <row r="221" spans="1:7" x14ac:dyDescent="0.3">
      <c r="A221"/>
      <c r="B221" t="s">
        <v>3376</v>
      </c>
      <c r="C221"/>
      <c r="D221" t="s">
        <v>3376</v>
      </c>
      <c r="E221"/>
      <c r="F221" t="str">
        <f t="shared" si="7"/>
        <v/>
      </c>
      <c r="G221" t="str">
        <f t="shared" si="8"/>
        <v/>
      </c>
    </row>
    <row r="222" spans="1:7" x14ac:dyDescent="0.3">
      <c r="A222"/>
      <c r="B222" t="s">
        <v>3378</v>
      </c>
      <c r="C222" t="s">
        <v>3377</v>
      </c>
      <c r="D222" t="s">
        <v>3378</v>
      </c>
      <c r="E222" t="s">
        <v>3377</v>
      </c>
      <c r="F222" t="str">
        <f t="shared" si="7"/>
        <v/>
      </c>
      <c r="G222" t="str">
        <f t="shared" si="8"/>
        <v/>
      </c>
    </row>
    <row r="223" spans="1:7" x14ac:dyDescent="0.3">
      <c r="A223"/>
      <c r="B223" t="s">
        <v>3379</v>
      </c>
      <c r="C223"/>
      <c r="D223" t="s">
        <v>3379</v>
      </c>
      <c r="E223"/>
      <c r="F223" t="str">
        <f t="shared" si="7"/>
        <v/>
      </c>
      <c r="G223" t="str">
        <f t="shared" si="8"/>
        <v/>
      </c>
    </row>
    <row r="224" spans="1:7" x14ac:dyDescent="0.3">
      <c r="A224"/>
      <c r="B224" t="s">
        <v>3278</v>
      </c>
      <c r="C224" t="s">
        <v>3380</v>
      </c>
      <c r="D224" t="s">
        <v>3278</v>
      </c>
      <c r="E224" t="s">
        <v>3380</v>
      </c>
      <c r="F224" t="str">
        <f t="shared" si="7"/>
        <v/>
      </c>
      <c r="G224" t="str">
        <f t="shared" si="8"/>
        <v/>
      </c>
    </row>
    <row r="225" spans="1:7" x14ac:dyDescent="0.3">
      <c r="A225"/>
      <c r="B225" t="s">
        <v>3382</v>
      </c>
      <c r="C225" t="s">
        <v>3381</v>
      </c>
      <c r="D225" t="s">
        <v>3382</v>
      </c>
      <c r="E225" t="s">
        <v>3381</v>
      </c>
      <c r="F225" t="str">
        <f t="shared" si="7"/>
        <v/>
      </c>
      <c r="G225" t="str">
        <f t="shared" si="8"/>
        <v/>
      </c>
    </row>
    <row r="226" spans="1:7" x14ac:dyDescent="0.3">
      <c r="A226"/>
      <c r="B226" t="s">
        <v>3282</v>
      </c>
      <c r="C226" t="s">
        <v>3383</v>
      </c>
      <c r="D226" t="s">
        <v>3282</v>
      </c>
      <c r="E226" t="s">
        <v>3383</v>
      </c>
      <c r="F226" t="str">
        <f t="shared" si="7"/>
        <v/>
      </c>
      <c r="G226" t="str">
        <f t="shared" si="8"/>
        <v/>
      </c>
    </row>
    <row r="227" spans="1:7" x14ac:dyDescent="0.3">
      <c r="A227"/>
      <c r="B227" t="s">
        <v>3284</v>
      </c>
      <c r="C227" t="s">
        <v>3384</v>
      </c>
      <c r="D227" t="s">
        <v>3284</v>
      </c>
      <c r="E227" t="s">
        <v>3384</v>
      </c>
      <c r="F227" t="str">
        <f t="shared" si="7"/>
        <v/>
      </c>
      <c r="G227" t="str">
        <f t="shared" si="8"/>
        <v/>
      </c>
    </row>
    <row r="228" spans="1:7" x14ac:dyDescent="0.3">
      <c r="A228"/>
      <c r="B228" t="s">
        <v>3286</v>
      </c>
      <c r="C228" t="s">
        <v>3385</v>
      </c>
      <c r="D228" t="s">
        <v>3286</v>
      </c>
      <c r="E228" t="s">
        <v>3385</v>
      </c>
      <c r="F228" t="str">
        <f t="shared" si="7"/>
        <v/>
      </c>
      <c r="G228" t="str">
        <f t="shared" si="8"/>
        <v/>
      </c>
    </row>
    <row r="229" spans="1:7" x14ac:dyDescent="0.3">
      <c r="A229"/>
      <c r="B229" t="s">
        <v>3288</v>
      </c>
      <c r="C229" t="s">
        <v>3386</v>
      </c>
      <c r="D229" t="s">
        <v>3288</v>
      </c>
      <c r="E229" t="s">
        <v>3386</v>
      </c>
      <c r="F229" t="str">
        <f t="shared" si="7"/>
        <v/>
      </c>
      <c r="G229" t="str">
        <f t="shared" si="8"/>
        <v/>
      </c>
    </row>
    <row r="230" spans="1:7" x14ac:dyDescent="0.3">
      <c r="A230"/>
      <c r="B230" t="s">
        <v>3387</v>
      </c>
      <c r="C230"/>
      <c r="D230" t="s">
        <v>3387</v>
      </c>
      <c r="E230"/>
      <c r="F230" t="str">
        <f t="shared" si="7"/>
        <v/>
      </c>
      <c r="G230" t="str">
        <f t="shared" si="8"/>
        <v/>
      </c>
    </row>
    <row r="231" spans="1:7" x14ac:dyDescent="0.3">
      <c r="A231"/>
      <c r="B231" t="s">
        <v>3291</v>
      </c>
      <c r="C231" t="s">
        <v>3388</v>
      </c>
      <c r="D231" t="s">
        <v>3291</v>
      </c>
      <c r="E231" t="s">
        <v>3388</v>
      </c>
      <c r="F231" t="str">
        <f t="shared" si="7"/>
        <v/>
      </c>
      <c r="G231" t="str">
        <f t="shared" si="8"/>
        <v/>
      </c>
    </row>
    <row r="232" spans="1:7" x14ac:dyDescent="0.3">
      <c r="A232"/>
      <c r="B232"/>
      <c r="C232"/>
      <c r="D232"/>
      <c r="E232"/>
      <c r="F232" t="str">
        <f t="shared" si="7"/>
        <v/>
      </c>
      <c r="G232" t="str">
        <f t="shared" si="8"/>
        <v/>
      </c>
    </row>
    <row r="233" spans="1:7" x14ac:dyDescent="0.3">
      <c r="A233"/>
      <c r="B233"/>
      <c r="C233"/>
      <c r="D233" t="s">
        <v>3389</v>
      </c>
      <c r="E233"/>
      <c r="F233" t="str">
        <f t="shared" si="7"/>
        <v>difference</v>
      </c>
      <c r="G233" t="str">
        <f t="shared" si="8"/>
        <v/>
      </c>
    </row>
    <row r="234" spans="1:7" x14ac:dyDescent="0.3">
      <c r="A234"/>
      <c r="B234" t="s">
        <v>3391</v>
      </c>
      <c r="C234" t="s">
        <v>3390</v>
      </c>
      <c r="D234" t="s">
        <v>3391</v>
      </c>
      <c r="E234" t="s">
        <v>3390</v>
      </c>
      <c r="F234" t="str">
        <f t="shared" si="7"/>
        <v/>
      </c>
      <c r="G234" t="str">
        <f t="shared" si="8"/>
        <v/>
      </c>
    </row>
    <row r="235" spans="1:7" x14ac:dyDescent="0.3">
      <c r="A235"/>
      <c r="B235" t="s">
        <v>3392</v>
      </c>
      <c r="C235" t="s">
        <v>3390</v>
      </c>
      <c r="D235" t="s">
        <v>3392</v>
      </c>
      <c r="E235" t="s">
        <v>3390</v>
      </c>
      <c r="F235" t="str">
        <f t="shared" si="7"/>
        <v/>
      </c>
      <c r="G235" t="str">
        <f t="shared" si="8"/>
        <v/>
      </c>
    </row>
    <row r="236" spans="1:7" x14ac:dyDescent="0.3">
      <c r="A236"/>
      <c r="B236" t="s">
        <v>3394</v>
      </c>
      <c r="C236" t="s">
        <v>3393</v>
      </c>
      <c r="D236" t="s">
        <v>3394</v>
      </c>
      <c r="E236" t="s">
        <v>3393</v>
      </c>
      <c r="F236" t="str">
        <f t="shared" si="7"/>
        <v/>
      </c>
      <c r="G236" t="str">
        <f t="shared" si="8"/>
        <v/>
      </c>
    </row>
    <row r="237" spans="1:7" x14ac:dyDescent="0.3">
      <c r="A237"/>
      <c r="B237" t="s">
        <v>3395</v>
      </c>
      <c r="C237"/>
      <c r="D237" t="s">
        <v>3395</v>
      </c>
      <c r="E237"/>
      <c r="F237" t="str">
        <f t="shared" si="7"/>
        <v/>
      </c>
      <c r="G237" t="str">
        <f t="shared" si="8"/>
        <v/>
      </c>
    </row>
    <row r="238" spans="1:7" x14ac:dyDescent="0.3">
      <c r="A238"/>
      <c r="B238" t="s">
        <v>3396</v>
      </c>
      <c r="C238"/>
      <c r="D238" t="s">
        <v>3396</v>
      </c>
      <c r="E238"/>
      <c r="F238" t="str">
        <f t="shared" si="7"/>
        <v/>
      </c>
      <c r="G238" t="str">
        <f t="shared" si="8"/>
        <v/>
      </c>
    </row>
    <row r="239" spans="1:7" x14ac:dyDescent="0.3">
      <c r="A239"/>
      <c r="B239" t="s">
        <v>3398</v>
      </c>
      <c r="C239" t="s">
        <v>3397</v>
      </c>
      <c r="D239" t="s">
        <v>3398</v>
      </c>
      <c r="E239" t="s">
        <v>3397</v>
      </c>
      <c r="F239" t="str">
        <f t="shared" si="7"/>
        <v/>
      </c>
      <c r="G239" t="str">
        <f t="shared" si="8"/>
        <v/>
      </c>
    </row>
    <row r="240" spans="1:7" x14ac:dyDescent="0.3">
      <c r="A240"/>
      <c r="B240" t="s">
        <v>3400</v>
      </c>
      <c r="C240" t="s">
        <v>3399</v>
      </c>
      <c r="D240" t="s">
        <v>3400</v>
      </c>
      <c r="E240" t="s">
        <v>3399</v>
      </c>
      <c r="F240" t="str">
        <f t="shared" si="7"/>
        <v/>
      </c>
      <c r="G240" t="str">
        <f t="shared" si="8"/>
        <v/>
      </c>
    </row>
    <row r="241" spans="1:7" x14ac:dyDescent="0.3">
      <c r="A241"/>
      <c r="B241" t="s">
        <v>3402</v>
      </c>
      <c r="C241" t="s">
        <v>3401</v>
      </c>
      <c r="D241" t="s">
        <v>3402</v>
      </c>
      <c r="E241" t="s">
        <v>3401</v>
      </c>
      <c r="F241" t="str">
        <f t="shared" si="7"/>
        <v/>
      </c>
      <c r="G241" t="str">
        <f t="shared" si="8"/>
        <v/>
      </c>
    </row>
    <row r="242" spans="1:7" x14ac:dyDescent="0.3">
      <c r="A242"/>
      <c r="B242" t="s">
        <v>3404</v>
      </c>
      <c r="C242" t="s">
        <v>3403</v>
      </c>
      <c r="D242" t="s">
        <v>3404</v>
      </c>
      <c r="E242" t="s">
        <v>3403</v>
      </c>
      <c r="F242" t="str">
        <f t="shared" si="7"/>
        <v/>
      </c>
      <c r="G242" t="str">
        <f t="shared" si="8"/>
        <v/>
      </c>
    </row>
    <row r="243" spans="1:7" x14ac:dyDescent="0.3">
      <c r="A243"/>
      <c r="B243" t="s">
        <v>3405</v>
      </c>
      <c r="C243" t="s">
        <v>3403</v>
      </c>
      <c r="D243" t="s">
        <v>3405</v>
      </c>
      <c r="E243" t="s">
        <v>3403</v>
      </c>
      <c r="F243" t="str">
        <f t="shared" si="7"/>
        <v/>
      </c>
      <c r="G243" t="str">
        <f t="shared" si="8"/>
        <v/>
      </c>
    </row>
    <row r="244" spans="1:7" x14ac:dyDescent="0.3">
      <c r="A244"/>
      <c r="B244" t="s">
        <v>3407</v>
      </c>
      <c r="C244" t="s">
        <v>3406</v>
      </c>
      <c r="D244" t="s">
        <v>3407</v>
      </c>
      <c r="E244" t="s">
        <v>3406</v>
      </c>
      <c r="F244" t="str">
        <f t="shared" si="7"/>
        <v/>
      </c>
      <c r="G244" t="str">
        <f t="shared" si="8"/>
        <v/>
      </c>
    </row>
    <row r="245" spans="1:7" x14ac:dyDescent="0.3">
      <c r="A245"/>
      <c r="B245" t="s">
        <v>3408</v>
      </c>
      <c r="C245" t="s">
        <v>3406</v>
      </c>
      <c r="D245" t="s">
        <v>3408</v>
      </c>
      <c r="E245" t="s">
        <v>3406</v>
      </c>
      <c r="F245" t="str">
        <f t="shared" si="7"/>
        <v/>
      </c>
      <c r="G245" t="str">
        <f t="shared" si="8"/>
        <v/>
      </c>
    </row>
    <row r="246" spans="1:7" x14ac:dyDescent="0.3">
      <c r="A246"/>
      <c r="B246" t="s">
        <v>3410</v>
      </c>
      <c r="C246" t="s">
        <v>3409</v>
      </c>
      <c r="D246" t="s">
        <v>3410</v>
      </c>
      <c r="E246" t="s">
        <v>3409</v>
      </c>
      <c r="F246" t="str">
        <f t="shared" si="7"/>
        <v/>
      </c>
      <c r="G246" t="str">
        <f t="shared" si="8"/>
        <v/>
      </c>
    </row>
    <row r="247" spans="1:7" x14ac:dyDescent="0.3">
      <c r="A247"/>
      <c r="B247" t="s">
        <v>3411</v>
      </c>
      <c r="C247" t="s">
        <v>3409</v>
      </c>
      <c r="D247" t="s">
        <v>3411</v>
      </c>
      <c r="E247" t="s">
        <v>3409</v>
      </c>
      <c r="F247" t="str">
        <f t="shared" si="7"/>
        <v/>
      </c>
      <c r="G247" t="str">
        <f t="shared" si="8"/>
        <v/>
      </c>
    </row>
    <row r="248" spans="1:7" x14ac:dyDescent="0.3">
      <c r="A248"/>
      <c r="B248" t="s">
        <v>3413</v>
      </c>
      <c r="C248" t="s">
        <v>3412</v>
      </c>
      <c r="D248" t="s">
        <v>3413</v>
      </c>
      <c r="E248" t="s">
        <v>3412</v>
      </c>
      <c r="F248" t="str">
        <f t="shared" si="7"/>
        <v/>
      </c>
      <c r="G248" t="str">
        <f t="shared" si="8"/>
        <v/>
      </c>
    </row>
    <row r="249" spans="1:7" x14ac:dyDescent="0.3">
      <c r="A249"/>
      <c r="B249" t="s">
        <v>3415</v>
      </c>
      <c r="C249" t="s">
        <v>3414</v>
      </c>
      <c r="D249" t="s">
        <v>3415</v>
      </c>
      <c r="E249" t="s">
        <v>3414</v>
      </c>
      <c r="F249" t="str">
        <f t="shared" si="7"/>
        <v/>
      </c>
      <c r="G249" t="str">
        <f t="shared" si="8"/>
        <v/>
      </c>
    </row>
    <row r="250" spans="1:7" x14ac:dyDescent="0.3">
      <c r="A250"/>
      <c r="B250" t="s">
        <v>3416</v>
      </c>
      <c r="C250" t="s">
        <v>3414</v>
      </c>
      <c r="D250" t="s">
        <v>3416</v>
      </c>
      <c r="E250" t="s">
        <v>3414</v>
      </c>
      <c r="F250" t="str">
        <f t="shared" si="7"/>
        <v/>
      </c>
      <c r="G250" t="str">
        <f t="shared" si="8"/>
        <v/>
      </c>
    </row>
    <row r="251" spans="1:7" x14ac:dyDescent="0.3">
      <c r="A251"/>
      <c r="B251" t="s">
        <v>3418</v>
      </c>
      <c r="C251" t="s">
        <v>3417</v>
      </c>
      <c r="D251" t="s">
        <v>3418</v>
      </c>
      <c r="E251" t="s">
        <v>3417</v>
      </c>
      <c r="F251" t="str">
        <f t="shared" si="7"/>
        <v/>
      </c>
      <c r="G251" t="str">
        <f t="shared" si="8"/>
        <v/>
      </c>
    </row>
    <row r="252" spans="1:7" x14ac:dyDescent="0.3">
      <c r="A252"/>
      <c r="B252" t="s">
        <v>3419</v>
      </c>
      <c r="C252" t="s">
        <v>3417</v>
      </c>
      <c r="D252" t="s">
        <v>3419</v>
      </c>
      <c r="E252" t="s">
        <v>3417</v>
      </c>
      <c r="F252" t="str">
        <f t="shared" si="7"/>
        <v/>
      </c>
      <c r="G252" t="str">
        <f t="shared" si="8"/>
        <v/>
      </c>
    </row>
    <row r="253" spans="1:7" x14ac:dyDescent="0.3">
      <c r="A253"/>
      <c r="B253" t="s">
        <v>3421</v>
      </c>
      <c r="C253" t="s">
        <v>3420</v>
      </c>
      <c r="D253" t="s">
        <v>3421</v>
      </c>
      <c r="E253" t="s">
        <v>3420</v>
      </c>
      <c r="F253" t="str">
        <f t="shared" si="7"/>
        <v/>
      </c>
      <c r="G253" t="str">
        <f t="shared" si="8"/>
        <v/>
      </c>
    </row>
    <row r="254" spans="1:7" x14ac:dyDescent="0.3">
      <c r="A254"/>
      <c r="B254" t="s">
        <v>3423</v>
      </c>
      <c r="C254" t="s">
        <v>3422</v>
      </c>
      <c r="D254" t="s">
        <v>3423</v>
      </c>
      <c r="E254" t="s">
        <v>3422</v>
      </c>
      <c r="F254" t="str">
        <f t="shared" si="7"/>
        <v/>
      </c>
      <c r="G254" t="str">
        <f t="shared" si="8"/>
        <v/>
      </c>
    </row>
    <row r="255" spans="1:7" x14ac:dyDescent="0.3">
      <c r="A255"/>
      <c r="B255" t="s">
        <v>3425</v>
      </c>
      <c r="C255" t="s">
        <v>3424</v>
      </c>
      <c r="D255" t="s">
        <v>3425</v>
      </c>
      <c r="E255" t="s">
        <v>3424</v>
      </c>
      <c r="F255" t="str">
        <f t="shared" si="7"/>
        <v/>
      </c>
      <c r="G255" t="str">
        <f t="shared" si="8"/>
        <v/>
      </c>
    </row>
    <row r="256" spans="1:7" x14ac:dyDescent="0.3">
      <c r="A256"/>
      <c r="B256" t="s">
        <v>3427</v>
      </c>
      <c r="C256" t="s">
        <v>3426</v>
      </c>
      <c r="D256" t="s">
        <v>3427</v>
      </c>
      <c r="E256" t="s">
        <v>3426</v>
      </c>
      <c r="F256" t="str">
        <f t="shared" si="7"/>
        <v/>
      </c>
      <c r="G256" t="str">
        <f t="shared" si="8"/>
        <v/>
      </c>
    </row>
    <row r="257" spans="1:7" x14ac:dyDescent="0.3">
      <c r="A257"/>
      <c r="B257" t="s">
        <v>3429</v>
      </c>
      <c r="C257" t="s">
        <v>3428</v>
      </c>
      <c r="D257" t="s">
        <v>3429</v>
      </c>
      <c r="E257" t="s">
        <v>3428</v>
      </c>
      <c r="F257" t="str">
        <f t="shared" si="7"/>
        <v/>
      </c>
      <c r="G257" t="str">
        <f t="shared" si="8"/>
        <v/>
      </c>
    </row>
    <row r="258" spans="1:7" x14ac:dyDescent="0.3">
      <c r="A258"/>
      <c r="B258" t="s">
        <v>3430</v>
      </c>
      <c r="C258"/>
      <c r="D258" t="s">
        <v>3430</v>
      </c>
      <c r="E258"/>
      <c r="F258" t="str">
        <f t="shared" si="7"/>
        <v/>
      </c>
      <c r="G258" t="str">
        <f t="shared" si="8"/>
        <v/>
      </c>
    </row>
    <row r="259" spans="1:7" x14ac:dyDescent="0.3">
      <c r="A259"/>
      <c r="B259" t="s">
        <v>3431</v>
      </c>
      <c r="C259"/>
      <c r="D259" t="s">
        <v>3431</v>
      </c>
      <c r="E259"/>
      <c r="F259" t="str">
        <f t="shared" si="7"/>
        <v/>
      </c>
      <c r="G259" t="str">
        <f t="shared" si="8"/>
        <v/>
      </c>
    </row>
    <row r="260" spans="1:7" x14ac:dyDescent="0.3">
      <c r="A260"/>
      <c r="B260" t="s">
        <v>3433</v>
      </c>
      <c r="C260" t="s">
        <v>3432</v>
      </c>
      <c r="D260" t="s">
        <v>3433</v>
      </c>
      <c r="E260" t="s">
        <v>3432</v>
      </c>
      <c r="F260" t="str">
        <f t="shared" ref="F260:F273" si="9">IF(B260&lt;&gt;D260, "difference","")</f>
        <v/>
      </c>
      <c r="G260" t="str">
        <f t="shared" ref="G260:G273" si="10">IF(C260&lt;&gt;E260, "difference","")</f>
        <v/>
      </c>
    </row>
    <row r="261" spans="1:7" x14ac:dyDescent="0.3">
      <c r="A261"/>
      <c r="B261" t="s">
        <v>3435</v>
      </c>
      <c r="C261" t="s">
        <v>3434</v>
      </c>
      <c r="D261" t="s">
        <v>3435</v>
      </c>
      <c r="E261" t="s">
        <v>3434</v>
      </c>
      <c r="F261" t="str">
        <f t="shared" si="9"/>
        <v/>
      </c>
      <c r="G261" t="str">
        <f t="shared" si="10"/>
        <v/>
      </c>
    </row>
    <row r="262" spans="1:7" x14ac:dyDescent="0.3">
      <c r="A262"/>
      <c r="B262" t="s">
        <v>3437</v>
      </c>
      <c r="C262" t="s">
        <v>3436</v>
      </c>
      <c r="D262" t="s">
        <v>3437</v>
      </c>
      <c r="E262" t="s">
        <v>3436</v>
      </c>
      <c r="F262" t="str">
        <f t="shared" si="9"/>
        <v/>
      </c>
      <c r="G262" t="str">
        <f t="shared" si="10"/>
        <v/>
      </c>
    </row>
    <row r="263" spans="1:7" x14ac:dyDescent="0.3">
      <c r="A263"/>
      <c r="B263" t="s">
        <v>3439</v>
      </c>
      <c r="C263" t="s">
        <v>3438</v>
      </c>
      <c r="D263" t="s">
        <v>3439</v>
      </c>
      <c r="E263" t="s">
        <v>3438</v>
      </c>
      <c r="F263" t="str">
        <f t="shared" si="9"/>
        <v/>
      </c>
      <c r="G263" t="str">
        <f t="shared" si="10"/>
        <v/>
      </c>
    </row>
    <row r="264" spans="1:7" x14ac:dyDescent="0.3">
      <c r="A264"/>
      <c r="B264" t="s">
        <v>3441</v>
      </c>
      <c r="C264" t="s">
        <v>3440</v>
      </c>
      <c r="D264" t="s">
        <v>3441</v>
      </c>
      <c r="E264" t="s">
        <v>3440</v>
      </c>
      <c r="F264" t="str">
        <f t="shared" si="9"/>
        <v/>
      </c>
      <c r="G264" t="str">
        <f t="shared" si="10"/>
        <v/>
      </c>
    </row>
    <row r="265" spans="1:7" x14ac:dyDescent="0.3">
      <c r="A265"/>
      <c r="B265" t="s">
        <v>3442</v>
      </c>
      <c r="C265"/>
      <c r="D265" t="s">
        <v>3442</v>
      </c>
      <c r="E265"/>
      <c r="F265" t="str">
        <f t="shared" si="9"/>
        <v/>
      </c>
      <c r="G265" t="str">
        <f t="shared" si="10"/>
        <v/>
      </c>
    </row>
    <row r="266" spans="1:7" x14ac:dyDescent="0.3">
      <c r="A266"/>
      <c r="B266" t="s">
        <v>3444</v>
      </c>
      <c r="C266" t="s">
        <v>3443</v>
      </c>
      <c r="D266" t="s">
        <v>3444</v>
      </c>
      <c r="E266" t="s">
        <v>3443</v>
      </c>
      <c r="F266" t="str">
        <f t="shared" si="9"/>
        <v/>
      </c>
      <c r="G266" t="str">
        <f t="shared" si="10"/>
        <v/>
      </c>
    </row>
    <row r="267" spans="1:7" x14ac:dyDescent="0.3">
      <c r="A267"/>
      <c r="B267" t="s">
        <v>3446</v>
      </c>
      <c r="C267" t="s">
        <v>3445</v>
      </c>
      <c r="D267" t="s">
        <v>3446</v>
      </c>
      <c r="E267" t="s">
        <v>3445</v>
      </c>
      <c r="F267" t="str">
        <f t="shared" si="9"/>
        <v/>
      </c>
      <c r="G267" t="str">
        <f t="shared" si="10"/>
        <v/>
      </c>
    </row>
    <row r="268" spans="1:7" x14ac:dyDescent="0.3">
      <c r="A268"/>
      <c r="B268" t="s">
        <v>3447</v>
      </c>
      <c r="C268" t="s">
        <v>3469</v>
      </c>
      <c r="D268" t="s">
        <v>3447</v>
      </c>
      <c r="E268"/>
      <c r="F268" t="str">
        <f t="shared" si="9"/>
        <v/>
      </c>
      <c r="G268" t="str">
        <f t="shared" si="10"/>
        <v>difference</v>
      </c>
    </row>
    <row r="269" spans="1:7" x14ac:dyDescent="0.3">
      <c r="A269"/>
      <c r="B269" t="s">
        <v>3448</v>
      </c>
      <c r="C269" t="s">
        <v>3470</v>
      </c>
      <c r="D269" t="s">
        <v>3448</v>
      </c>
      <c r="E269"/>
      <c r="F269" t="str">
        <f t="shared" si="9"/>
        <v/>
      </c>
      <c r="G269" t="str">
        <f t="shared" si="10"/>
        <v>difference</v>
      </c>
    </row>
    <row r="270" spans="1:7" x14ac:dyDescent="0.3">
      <c r="A270"/>
      <c r="B270" t="s">
        <v>3450</v>
      </c>
      <c r="C270" t="s">
        <v>3471</v>
      </c>
      <c r="D270" t="s">
        <v>3450</v>
      </c>
      <c r="E270" t="s">
        <v>3449</v>
      </c>
      <c r="F270" t="str">
        <f t="shared" si="9"/>
        <v/>
      </c>
      <c r="G270" t="str">
        <f t="shared" si="10"/>
        <v>difference</v>
      </c>
    </row>
    <row r="271" spans="1:7" x14ac:dyDescent="0.3">
      <c r="A271"/>
      <c r="B271" t="s">
        <v>3451</v>
      </c>
      <c r="C271"/>
      <c r="D271" t="s">
        <v>3451</v>
      </c>
      <c r="E271"/>
      <c r="F271" t="str">
        <f t="shared" si="9"/>
        <v/>
      </c>
      <c r="G271" t="str">
        <f t="shared" si="10"/>
        <v/>
      </c>
    </row>
    <row r="272" spans="1:7" x14ac:dyDescent="0.3">
      <c r="A272"/>
      <c r="B272" t="s">
        <v>3452</v>
      </c>
      <c r="C272"/>
      <c r="D272" t="s">
        <v>3452</v>
      </c>
      <c r="E272"/>
      <c r="F272" t="str">
        <f t="shared" si="9"/>
        <v/>
      </c>
      <c r="G272" t="str">
        <f t="shared" si="10"/>
        <v/>
      </c>
    </row>
    <row r="273" spans="1:7" x14ac:dyDescent="0.3">
      <c r="A273"/>
      <c r="B273" t="s">
        <v>3453</v>
      </c>
      <c r="C273"/>
      <c r="D273" t="s">
        <v>3453</v>
      </c>
      <c r="E273"/>
      <c r="F273" t="str">
        <f t="shared" si="9"/>
        <v/>
      </c>
      <c r="G273" t="str">
        <f t="shared" si="10"/>
        <v/>
      </c>
    </row>
  </sheetData>
  <phoneticPr fontId="5"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5767E2F-1B3B-4C22-9DC1-26D9246FE05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Language choice &amp; Intro</vt:lpstr>
      <vt:lpstr>Definition</vt:lpstr>
      <vt:lpstr>EN 16931</vt:lpstr>
      <vt:lpstr>EN16931-DB</vt:lpstr>
      <vt:lpstr>Peppol BIS Invoice</vt:lpstr>
      <vt:lpstr>Peppol BIS Credit note</vt:lpstr>
      <vt:lpstr>MyGuichet</vt:lpstr>
      <vt:lpstr>MyGuichet-DB</vt:lpstr>
      <vt:lpstr>PDF Invoice</vt:lpstr>
      <vt:lpstr>PDF Credit note</vt:lpstr>
      <vt:lpstr>UBL - UNCEFACT-CII</vt:lpstr>
    </vt:vector>
  </TitlesOfParts>
  <Company>CTIE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 Maciel</dc:creator>
  <cp:lastModifiedBy>Rui Maciel</cp:lastModifiedBy>
  <dcterms:created xsi:type="dcterms:W3CDTF">2024-08-19T08:39:21Z</dcterms:created>
  <dcterms:modified xsi:type="dcterms:W3CDTF">2025-05-13T13:30:33Z</dcterms:modified>
</cp:coreProperties>
</file>